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605"/>
  </bookViews>
  <sheets>
    <sheet name="附件2" sheetId="6" r:id="rId1"/>
    <sheet name="附件3" sheetId="12" r:id="rId2"/>
    <sheet name="汇总" sheetId="16" r:id="rId3"/>
    <sheet name="项目类型情况统计表" sheetId="15" r:id="rId4"/>
    <sheet name="Sheet6" sheetId="17" state="hidden" r:id="rId5"/>
    <sheet name="Sheet2" sheetId="14" state="hidden" r:id="rId6"/>
    <sheet name="Sheet1" sheetId="11" state="hidden" r:id="rId7"/>
    <sheet name="资金来源" sheetId="9" state="hidden" r:id="rId8"/>
  </sheets>
  <externalReferences>
    <externalReference r:id="rId9"/>
    <externalReference r:id="rId10"/>
    <externalReference r:id="rId11"/>
  </externalReferences>
  <definedNames>
    <definedName name="_xlnm._FilterDatabase" localSheetId="0" hidden="1">附件2!$A$6:$Q$79</definedName>
    <definedName name="_xlnm._FilterDatabase" localSheetId="1" hidden="1">附件3!$A$4:$I$104</definedName>
    <definedName name="县级安排">资金来源!$C$2:$C$5</definedName>
    <definedName name="自治区">资金来源!$B$2:$B$18</definedName>
    <definedName name="中央">资金来源!$A$2:$A$20</definedName>
    <definedName name="_xlnm.Print_Titles" localSheetId="0">附件2!$4:$5</definedName>
    <definedName name="县级安排" localSheetId="1">[1]资金来源!$C$2:$C$5</definedName>
    <definedName name="自治区" localSheetId="1">[1]资金来源!$B$2:$B$18</definedName>
    <definedName name="中央" localSheetId="1">[1]资金来源!$A$2:$A$20</definedName>
    <definedName name="_xlnm.Print_Titles" localSheetId="1">附件3!$1:$3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<sst xmlns="http://schemas.openxmlformats.org/spreadsheetml/2006/main" count="1081" uniqueCount="463">
  <si>
    <t>2023年洛浦县涉农资金统筹整合实施方案（中期）项目汇总表</t>
  </si>
  <si>
    <t>填报单位：洛浦县乡村振兴局、财政局</t>
  </si>
  <si>
    <t>填报人：古丽切合热、陈云</t>
  </si>
  <si>
    <t>联系电话：</t>
  </si>
  <si>
    <t>13699306757、15199781016</t>
  </si>
  <si>
    <t>项目序号</t>
  </si>
  <si>
    <t>项目名称</t>
  </si>
  <si>
    <t>实施地点</t>
  </si>
  <si>
    <t>计划完工月份</t>
  </si>
  <si>
    <t>责任单位</t>
  </si>
  <si>
    <t>建设任务</t>
  </si>
  <si>
    <t>项目类别</t>
  </si>
  <si>
    <t>项目类型</t>
  </si>
  <si>
    <t>资金来源项目名称</t>
  </si>
  <si>
    <t>资金规模（万元）</t>
  </si>
  <si>
    <t>计划完成支出时间</t>
  </si>
  <si>
    <t>农业生产发展</t>
  </si>
  <si>
    <t>农村基础建设设施</t>
  </si>
  <si>
    <t>其他</t>
  </si>
  <si>
    <t>小计</t>
  </si>
  <si>
    <t>中央</t>
  </si>
  <si>
    <t>自治区</t>
  </si>
  <si>
    <t>地州</t>
  </si>
  <si>
    <t>县级</t>
  </si>
  <si>
    <t>洛浦县</t>
  </si>
  <si>
    <t>洛浦县食用菌生产、育菌车间设备升级改造项目</t>
  </si>
  <si>
    <t>洛浦县多鲁镇墩库孜来克村</t>
  </si>
  <si>
    <t>洛浦县供销社</t>
  </si>
  <si>
    <t>为食用菌工厂化食用菌生产基地设备改造升级，包括杏鲍菇生产基地设备改造升级，杏鲍菇生产前端设备改造、养菌区和培养区设备改造、净化接种区设备改造。</t>
  </si>
  <si>
    <t>√</t>
  </si>
  <si>
    <t>农业生产</t>
  </si>
  <si>
    <t>中央衔接推进乡村振兴补助资金-巩固拓展脱贫攻坚成果和乡村振兴任务</t>
  </si>
  <si>
    <t>洛浦县易地搬迁产业扶持基地建设项目</t>
  </si>
  <si>
    <t>洛浦县工业园区</t>
  </si>
  <si>
    <t>洛浦县住建局</t>
  </si>
  <si>
    <t>总建筑面积7145.24㎡。其中：新建门面房1栋，面积4030.04㎡，地上一层，框架结构，独立基础，主要设施有门面房、壁挂炉间、楼梯间及公共卫生间等；新建遮阳棚3115.2㎡，地上一层，门式钢架结构，独立基础等。配套室内外排水、电、燃气、采暖、消防等相关连接管网及电力线路等附属。</t>
  </si>
  <si>
    <t>2023年洛浦县提高粮食产能杭桂镇北片区新建临时水源工程</t>
  </si>
  <si>
    <t>洛浦县杭桂镇</t>
  </si>
  <si>
    <t>洛浦县水利局</t>
  </si>
  <si>
    <t>新建机井22眼，井深130米，含机井、潜水泵、变压器、输电线等配套工程。</t>
  </si>
  <si>
    <t>水利发展</t>
  </si>
  <si>
    <t>洛浦县鸽产业食品示范园配套建设项目</t>
  </si>
  <si>
    <t>洛浦县农业农村局</t>
  </si>
  <si>
    <t>新建深加工车间4865.75平方米，库房2092.55平方米，急宰区、动物检疫区295.72平方米，消防水池246.69平方米，配电室282.91平方米；锅炉房239.79平方米，水、电、路附属配套设施及设备等。</t>
  </si>
  <si>
    <t>畜牧生产</t>
  </si>
  <si>
    <t>洛浦县2023年小额贷款贴息项目</t>
  </si>
  <si>
    <t>洛浦县布亚乡、恰尔巴格镇、杭桂镇、多鲁镇、洛浦镇、山普鲁镇、纳瓦乡、拜什托格拉克乡、阿其克乡</t>
  </si>
  <si>
    <t>洛浦县乡村振兴局</t>
  </si>
  <si>
    <t>用于全县申请脱贫人口小额贷款贴息，申请人员是全县建档立卡脱贫人口、监测人口，贴息利率按照金融机构发放脱贫人口小额贷款时利率，</t>
  </si>
  <si>
    <t>洛浦县杭桂镇通喀依艾日克村等2个村防渗渠建设项目</t>
  </si>
  <si>
    <t>洛浦县杭桂镇通喀依艾日克村、阿克艾日克村</t>
  </si>
  <si>
    <t>防渗改建支渠2条，总长度8.257km，配套渠系建筑物104座，其中，保留交通桥4座，新建及重建建筑物100座，即：水闸94座、农桥2座、连接段2座、测水桥2座。设计流量1.0-2.0m³/s，控制灌溉面积为0.9万亩。</t>
  </si>
  <si>
    <t>洛浦县杭桂镇库木巴格村等2个村防渗渠建设项目</t>
  </si>
  <si>
    <t>洛浦县杭桂镇库木巴格村、伯克艾日克村</t>
  </si>
  <si>
    <t>改建支渠3条，总长9.423km，配套完善渠系建筑物101座（不含保留建筑物8座），其中水闸85座、农桥4座、交通桥7座、跌水2座、测水桥3座。设计流量为0.87m3/s～2.64m3/s，灌溉面积为1.6万亩。</t>
  </si>
  <si>
    <t>洛浦县杭桂镇兰干艾日克村等2个村防渗渠建设项目</t>
  </si>
  <si>
    <t>洛浦县杭桂镇兰干艾日克村、兴隆村</t>
  </si>
  <si>
    <t>改建支渠3条，改建总长度为6.62km，配套渠系建筑物86座，其中重建、新建节制分水闸27座，无节制分水闸42座，交通桥14座、测水桥3座。设计流量0.33m³/s～2.46m³/s，控制灌溉面积为0.98万亩。</t>
  </si>
  <si>
    <t>洛浦县杭桂镇墩艾日克村防渗渠建设项目</t>
  </si>
  <si>
    <t>洛浦县杭桂镇墩艾日克村</t>
  </si>
  <si>
    <t>防渗改建1条支渠，总长4.285km,配套改造建筑物36座。控制面积0.3万亩，设计流量1-1.5m³/s。</t>
  </si>
  <si>
    <t>洛浦县杭桂镇巴格其村等2个村防渗渠建设项目</t>
  </si>
  <si>
    <t>洛浦县杭桂镇巴格其村、阿尔克吾斯塘村</t>
  </si>
  <si>
    <t>防渗改建支渠3条，总长度6.519km，配套渠系建筑物99座，其中，保留建筑物4座，新建及重建建筑物95座，即：水闸85座、交通桥2座、农桥4座、连接段1座、测水桥3座，设计流量1.0-1.5m³/s，灌溉面积为1.02万亩。</t>
  </si>
  <si>
    <t>洛浦县杭桂镇2023年1万亩高标准农田改造提升项目</t>
  </si>
  <si>
    <t>洛浦县杭桂镇阿克艾日克村、阿其玛艾日克村、喀格孜艾日克村、呕吐拉艾日克村、琼库尔艾日克村、热合曼普尔村、吾斯塘吾其村、兴隆村、幸福村、英巴格村、玉吉买勒克村、赞木其艾日克村、扎滚艾日克村。</t>
  </si>
  <si>
    <t>项目总动工面积为10270亩，其中耕地面积10186.96亩，生产路面积83.04亩。建设内容主要包括灌溉与排水工程、田间道路工程、农田输配电工程。</t>
  </si>
  <si>
    <t>农田建设</t>
  </si>
  <si>
    <t>自治区衔接推进乡村振兴补助资金-巩固拓展脱贫攻坚成果和乡村振兴任务</t>
  </si>
  <si>
    <t>中央林业改革发展资金</t>
  </si>
  <si>
    <t>中央林业生态保护恢复资金</t>
  </si>
  <si>
    <t>洛浦县杭桂镇2023年0.5万亩高标准农田建设项目</t>
  </si>
  <si>
    <t>建设高标准农田0.5万亩，对10眼机井进行维修改造，改造田间道路9.18km，配套电力设施和施肥罐等。</t>
  </si>
  <si>
    <t>中央农田建设资金</t>
  </si>
  <si>
    <t>自治区农田建设资金</t>
  </si>
  <si>
    <t>中央农村环境整治资金</t>
  </si>
  <si>
    <t>自治区安排基本建设投资用于“三农”部分（不包括国家水网骨干工程、水安全保障工程、气象基础设施、农村电网巩固提升工程、生态保护和修复方面的支出）</t>
  </si>
  <si>
    <t>自治区农村环境整治资金</t>
  </si>
  <si>
    <t>自治区彩票公益金</t>
  </si>
  <si>
    <t>洛浦县布亚乡亚力干村等2个村水利设施配套建设项目</t>
  </si>
  <si>
    <t>洛浦县布亚乡亚依力干村、坎其艾日克村</t>
  </si>
  <si>
    <t>新建斗渠7.1公里，设计流量0.1～1m³/s，配套渠系建筑物144座。其中布亚乡亚力干村修建斗渠2.76公里，设计流量0.2～0.6m³/s，配套渠系建筑物54座；布亚乡坎其艾日克村修建斗渠4.34公里，设计流量0.2～0.54m³/s，配套渠系建筑物90座。</t>
  </si>
  <si>
    <t>中央衔接推进乡村振兴补助资金-以工代赈任务</t>
  </si>
  <si>
    <t>洛浦县布亚乡和谐村等3个村水利设施配套建设项目</t>
  </si>
  <si>
    <t>洛浦县布亚乡和谐村、恰勒米村、铁提尔村</t>
  </si>
  <si>
    <t>新建斗渠7.3公里，设计流量0.1～1m³/s，配套渠系建筑物156座。其中布亚乡和谐村修建斗渠3.77公里，设计流量0.2～0.6m³/s，配套渠系建筑物76座；布亚乡恰勒米村修建斗渠1.458公里，设计流量0.1～0.3m³/s，配套渠系建筑物48座。布亚乡铁提尔村修建斗渠2.072公里，设计流量0.2～0.5m³/s，配套渠系建筑物32座。</t>
  </si>
  <si>
    <t>洛浦县洛浦镇欧吐拉博什坎村等3个村水利设施配套建设项目</t>
  </si>
  <si>
    <t>洛浦县洛浦镇欧吐拉博什坎村、库尔干村、巴什恰帕勒村</t>
  </si>
  <si>
    <t>新建斗渠5.2公里，设计流量0.1～1m³/s，配套渠系建筑物70座，新建机耕道0.7公里。其中洛浦镇欧吐拉博什坎村修建斗渠3.2公里，设计流量0.1～0.6m³/s，配套渠系建筑物41座，修建机耕道0.7公里；洛浦镇库尔干村修建斗渠0.8公里，设计流量0.1～0.5m³/s，配套渠系建筑物10座；洛浦镇巴什恰帕勒村修建斗渠1.2公里，设计流量0.1～0.5m³/s，配套渠系建筑物19座。</t>
  </si>
  <si>
    <t>洛浦县杭桂镇阿其玛艾日克村支渠防渗建设项目</t>
  </si>
  <si>
    <t>洛浦县杭桂镇阿其玛艾日克村</t>
  </si>
  <si>
    <t>洛浦县杭桂镇阿琪玛村防渗支渠改造3.6km,设计流量1m³/s，配套改造渠系建筑物39座。</t>
  </si>
  <si>
    <t>洛浦县山普鲁镇林床灌溉水利配套建设项目（一期）</t>
  </si>
  <si>
    <t>洛浦县山普鲁镇</t>
  </si>
  <si>
    <t>洛浦县林业和草原局</t>
  </si>
  <si>
    <t>铺设地面PE支管9191米，地面毛管92.8千米，新建闸阀井2座、沉砂池2座、蓄水池2座，管理房2座，拉设380V低压线路2000米，配套相关附属设施。</t>
  </si>
  <si>
    <t>洛浦县山普鲁镇林床灌溉水利配套建设项目（二期）</t>
  </si>
  <si>
    <t>铺设地面PE支管9008米，地面毛管142.1千米，新建闸阀井2座、沉砂池2座、蓄水池2座、管理房2座，拉设建380V低压线路2000米，配套相关附属设施。</t>
  </si>
  <si>
    <t>洛浦县多鲁镇喀合勒克村排碱渠治理改造项目</t>
  </si>
  <si>
    <t>洛浦县多鲁镇喀合勒克村</t>
  </si>
  <si>
    <t>清淤改造排碱渠20.33km，设计渠深2.5-3m，设计堤宽2m；改建田间道路5条，共计12.58km，路面宽4m，路基5m，面层采用30cm厚砂砾石路面。</t>
  </si>
  <si>
    <t>洛浦县杭桂镇托库孜喀拉村支、斗排碱渠治理改造项目</t>
  </si>
  <si>
    <t>洛浦县杭桂镇托库孜喀拉村</t>
  </si>
  <si>
    <t>清淤改造排碱渠共计59.78km；其中：支排4条22.77km、斗排7条37.01km。设计渠深3m，设计堤宽2m。</t>
  </si>
  <si>
    <t>洛浦县恰尔巴格镇等3个乡镇6个村道路建设项目</t>
  </si>
  <si>
    <t>洛浦县恰尔巴格镇库库买提村、吾斯塘吾其村、巴什皮切克村、杭桂镇齐木乌斯塘村、康托喀依村、洛浦镇塔盘村</t>
  </si>
  <si>
    <t>洛浦县交通运输局</t>
  </si>
  <si>
    <t>改建库库买提村等6个村道路7.8km，宽4.5-6m。其中恰尔巴格镇库库买提村修建宽6m长1.7km、恰尔巴格镇吾斯塘乌其村修建宽6m长2.5km、恰尔巴格镇巴什皮切克其村修建宽6m长1km；洛浦镇塔盘村修建宽6m长0.8km；杭桂镇其木乌斯塘村修建宽4.5m长0.6km，杭桂镇康托喀依村修建宽4.5m长1.2km。包括路基路面、桥涵及交通安全附属工程。</t>
  </si>
  <si>
    <t>农村道路建设</t>
  </si>
  <si>
    <t>和田地区洛浦县乡镇排水管网建设项目拜什托格拉克乡污水处理厂建设工程</t>
  </si>
  <si>
    <t>洛浦县拜什托格拉克乡</t>
  </si>
  <si>
    <t>新建生活污水处理厂1座，日处理能力300m³/天，污水处理核心处理工艺采用AAO+MBR膜处理工艺，采用一体化处理设备，配套建设相应基础设施。新建排水管网11121m（DN200排水管网144m，DN300排水管网6378m，DN400排水管网4599m，检查井354座，跌水井5座，一体化提升泵站1座），沥青路面恢复面积16369㎡等内容。</t>
  </si>
  <si>
    <t>农村环境整治</t>
  </si>
  <si>
    <t>和田地区洛浦县乡镇排水管网建设项目杭桂镇污水处理厂建设工程</t>
  </si>
  <si>
    <t>新建生活污水处理厂1座，日处理能力800m³/天，污水处理核心处理工艺采用AAO+MBR膜处理工艺，采用一体化处理设备，配套建设相应基础设施。新建排水管网19091m（其中DN300排水管网14446m，DN400排水管网4645m，检查井443座，沉泥井55座，跌水井1座，一体化提升泵站1座），沥青路面恢复面积24900㎡，人行道（混凝土）恢复面积3000㎡等内容。</t>
  </si>
  <si>
    <t>和田地区洛浦县东、西片区供水保障工程（二期）</t>
  </si>
  <si>
    <t>改造供水配水管网269.29km及配套附属工程。</t>
  </si>
  <si>
    <t>洛浦县纳瓦乡、布亚乡农村道路建设项目</t>
  </si>
  <si>
    <t>洛浦县纳瓦乡、布亚乡</t>
  </si>
  <si>
    <t>新建四级公路10km，包含35条路线。建设内容包括：路基工程、路面工程、桥涵工程、交通安全及附属设施工程。</t>
  </si>
  <si>
    <t>洛浦县阿其克乡央塔克勒克村示范村建设污水治理项目</t>
  </si>
  <si>
    <t>洛浦县阿其克乡央塔克勒克村</t>
  </si>
  <si>
    <t>洛浦县阿其克乡人民政府</t>
  </si>
  <si>
    <t>新建DN200聚乙烯双壁波纹管3.5公里，采用10吨、15吨两个型号污水治理设备。</t>
  </si>
  <si>
    <t>洛浦县多鲁镇墩库孜来克村等7个村污水处理项目</t>
  </si>
  <si>
    <t>洛浦县多鲁镇墩库孜来克村、库都克艾日克村、尧勒其库勒村、喀勒台阔台买村、库勒艾日克村、墩阿孜玛村、哈勒瓦甫村</t>
  </si>
  <si>
    <t>洛浦县多鲁镇人民政府</t>
  </si>
  <si>
    <t>新建重力流排水管道总长度40339.28m，其中d400的HDPE管道长2357.75m，d300的HDPE管道长34866.18m，d200的HDPE管道长3115.35m；新建的d100UPVC排水出户支管36600m；新建预制钢筋砼圆形排水检查井D1250mm1337座；d400HDPE管道混凝土包封总长140m，d300HDPE管道混凝土包封总长200m；新建一体化提升泵站4座，阀门井4座，新建压力排水管道De110mmPE100管道3085.75米，排气井4座，排泥井4座；新建玻璃钢化粪池4座，有效容积分别为12m3、12m3、30m3、40m3；拆除及恢复路面65349.63m2（其中沥青路面58814.67m2，拆除及恢复砼路面6534.96m2）；穿越灌渠338处（其中干管55处，出户支管313处）。</t>
  </si>
  <si>
    <t>洛浦县杭桂镇欧吐拉艾日克村等7个村农村生活污水治理项目</t>
  </si>
  <si>
    <t>洛浦县杭桂镇欧吐拉艾日村、吾斯塘乌其村、库木巴格村、其木吾斯塘村、琼库艾日克村、英巴扎村、玉吉买勒克村</t>
  </si>
  <si>
    <t>洛浦县杭桂镇人民政府</t>
  </si>
  <si>
    <t>新建排水管道总长度48348m,其中：d225双壁波纹排水管道33914m，d315双壁波纹排水管道14434m，dn110聚乙烯PE100压力排水管道6758m，de100UPVC排水支管20373m，钢砼检查井1392座，玻璃钢模块式压力排水检查井28座，聚乙烯成品排气井9座，聚乙烯成品排泥井9座，钢砼沉泥井12座，钢砼消能井12座，污水提升井13座，3座50m³玻璃钢化粪池，沥青路面恢复36146.5㎡。</t>
  </si>
  <si>
    <t>洛浦县洛浦镇巴什恰帕勒村农村生活污水治理工程</t>
  </si>
  <si>
    <t>洛浦县洛浦镇巴什恰帕勒村</t>
  </si>
  <si>
    <t>洛浦县洛浦镇人民政府</t>
  </si>
  <si>
    <t>新建d300排水管道总长度8279米，采用HDPE
双壁波纹管；新建出户支管5910m,采用d100mmUPVC排水管；预制混凝土内径1250排水检查井336座；穿越沟渠4处；道路拆除及恢复14902.2㎡（其中沥青路面13902.2㎡,混凝土路面1000㎡ ）。</t>
  </si>
  <si>
    <t>洛浦县洛浦镇阿亚格恰帕勒村农村生活污水治理工程</t>
  </si>
  <si>
    <t>洛浦县洛浦镇阿亚格恰帕勒村</t>
  </si>
  <si>
    <t>新建排水管道总长度9540.15米，其中d400的HDPE
管道长1721.84m，d300的HDPE管道长7410.56m，d200的HDPE管道长407.75m；新建d100的UPVC排水出户支管6195m；预制钢筋砼内径1250污水检查井407座，穿越沟渠8处，道路拆除及恢复16574.27㎡（其中沥青路面15074.27㎡ ,混凝土路面1500㎡ ）。</t>
  </si>
  <si>
    <t>洛浦县洛浦镇欧吐拉博什坎村农村生活污水治理工程</t>
  </si>
  <si>
    <t>洛浦县洛浦镇欧吐拉博什坎村</t>
  </si>
  <si>
    <t>新建排水工程管道长度4257m，管道材质为S8级HDPE双壁波纹管，其中：DN200双壁波纹管1673m，DN300双壁波纹管1345m，DN400双壁波纹管1239m；新建d110UPVC出户支管1504m，Φ1250排水检查井149座；拆除及恢复四级沥青混凝土道路面积6000㎡，拆除及恢复混凝土路面1500㎡。</t>
  </si>
  <si>
    <t>洛浦县纳瓦乡阿恰墩村等3个村人居环境整治（污水治理）建设项目</t>
  </si>
  <si>
    <t>洛浦县纳瓦乡阿恰墩村、英巴格村、阿亚格尕帕村</t>
  </si>
  <si>
    <t>洛浦县纳瓦乡人民政府</t>
  </si>
  <si>
    <t>新建污水管网33682.3m。其中新建d300HDPE排水管网22079.3m，d400HDPE排水管网2912米，出户支管d100UPVC排水管8691m，新建消能井2座，检查井1020座，沉泥井31座，污水提升泵站2座，10m³成品玻璃钢化粪池（三格）38座，沥青路面恢复面积46496.3㎡。</t>
  </si>
  <si>
    <t>洛浦县恰尔巴格镇古勒巴格村等3个村污水治理项目</t>
  </si>
  <si>
    <t>洛浦县恰尔巴格镇古勒巴格村、奥克其村、巴格艾日克村</t>
  </si>
  <si>
    <t>洛浦县恰尔巴格镇人民政府</t>
  </si>
  <si>
    <t>新建重力流排水管道总长度31934.18m，其中d400的HDPE管道长6454.5m，d300的HDPE管道长23844.46m，d200的HDPE管道长1635.22m；新建的d100UPVC排水支管18915m；新建预制钢筋砼圆形排水检查井D1250mm1056座；玻璃钢化粪池1套，有效容积40m³；新建一体化提升泵站3座，阀门井3座，新建压力排水管道De110mmPE100管道3152.03m，排气井5座，排泥阀门井及排泥湿井3座；拆除及恢复路面57481.52㎡（其中沥青路面51733.37㎡，拆除及恢复砼路面5748.15㎡）；穿越灌渠348处（其中干管68处，支管280处）；新建污水处理站1座，设计规模495m³/d。</t>
  </si>
  <si>
    <t>洛浦县恰尔巴格镇吉米亚村人居环境污水治理项目</t>
  </si>
  <si>
    <t>洛浦县恰尔巴格镇吉米亚村</t>
  </si>
  <si>
    <t>新建排水管道总长度5158.08m，其中新建管径d100管道长1800m，d200管道长120m，d300管道长3021.31m，d400管道长216.77m，检查井109座，穿越灌渠44处，道路拆除及恢复5468.15m。污水处理站1座（处理能力100㎥/d）。</t>
  </si>
  <si>
    <t>洛浦县杭桂镇当勒克蒙加克村重点示范村建设—公共照明项目</t>
  </si>
  <si>
    <t>洛浦县杭桂镇当勒克蒙加克村</t>
  </si>
  <si>
    <t>采购LED太阳能路灯343盏，高度6米，光源100w，每盏3000元。</t>
  </si>
  <si>
    <t>农村综合改革</t>
  </si>
  <si>
    <t>洛浦县阿其克乡央塔克勒克村重点示范村建设—公共照明项目</t>
  </si>
  <si>
    <t>采购太阳能路灯400盏，高度7米，光源100w，每盏3000元。</t>
  </si>
  <si>
    <t>洛浦县洛浦镇高效节水建设项目</t>
  </si>
  <si>
    <t>洛浦县洛浦镇合尼巴格村、库尔干村、克尔喀什村</t>
  </si>
  <si>
    <t>新建高效节水面积4000亩。（1）田块整治工程：田块整治面积为 2848 亩；（2）高效节水工程：高效节水面积3666亩，水源为地表水加地下水混灌，分3个区共5个系统进行灌溉，主要包括：新建640m机井输水管道（PVC-U管Φ200）；更换4眼机井过滤器；新建3个首部（包括3座泵房、3个清水池、3 个沉砂池和3套首部机电设备）；铺设地埋管网（PVC-U管Φ315～Φ63MPa）39.62km；铺设地面支管（PE管Φ110）26.69km；铺设滴灌带（PE管Φ16）3512.11km；新建检查井72 座、渗井70 座、镇墩199个、防冲池109个、引水渠道150m、穿渠道28处、穿柏油路21处；（3）输配电工程：新建10kv输电线路1000m，380v输电线路90m。</t>
  </si>
  <si>
    <t>洛浦县多鲁镇托格拉艾日克村等3个村防渗渠建设项目</t>
  </si>
  <si>
    <t>洛浦县多鲁镇托格拉艾日克村、喀瓦吐格曼贝希村、琼库尔吾斯塘村</t>
  </si>
  <si>
    <t>防渗改造支渠6.272km，配套渠系建筑物90座，设计流量1.0-1.5m³/s，控制灌溉面积2.232万亩。</t>
  </si>
  <si>
    <t>洛浦县多鲁镇喀尕艾日克村等3个村防渗渠建设项目</t>
  </si>
  <si>
    <t>洛浦县多鲁镇喀尕艾日克村、光明村、热合曼普尔村</t>
  </si>
  <si>
    <t>防渗改造支渠6.828km，配套渠系建筑物94座，设计流量1.2～1.8m³/s，控制灌溉面积0.708万亩。</t>
  </si>
  <si>
    <t>洛浦县多鲁镇墩阿孜玛村等3个村防渗渠建设项目</t>
  </si>
  <si>
    <t>洛浦县多鲁镇墩阿孜玛村、塔尕其艾日克村、哈拉普村</t>
  </si>
  <si>
    <t>防渗改造支渠4.394km，配套渠系建筑物50座，设计流量0.5～0.7m³/s，控制灌溉面积1.135万亩。</t>
  </si>
  <si>
    <t>洛浦县布亚乡欧吐拉昆孜村等5个村防渗渠建设项目</t>
  </si>
  <si>
    <t>洛浦县布亚乡欧吐拉昆孜村、塔木其拉村、英巴格村、阿亚格夏合勒克村、库玛提村</t>
  </si>
  <si>
    <t>防渗改造支渠5.006km，配套渠系建筑物87座，设计流量0.5～1.0m³/s，控制灌溉面积0.75万亩。</t>
  </si>
  <si>
    <t>洛浦县杭桂镇库木吾斯塘村等2个村防渗渠建设项目</t>
  </si>
  <si>
    <t>洛浦县杭桂镇库木吾斯塘村、其伯尔其艾日克村</t>
  </si>
  <si>
    <t>防渗改造支渠5.544km，配套渠系建筑物46座，设计流量1.0～3.82m³/s，控制灌溉面积1.125万亩。</t>
  </si>
  <si>
    <t>洛浦县杭桂镇英吾斯塘村防渗渠建设项目</t>
  </si>
  <si>
    <t>洛浦县杭桂镇英吾斯塘村</t>
  </si>
  <si>
    <t>防渗改造支渠9.151km，配套渠系建筑物65座，设计流量0.5～2.0m³/s，控制灌溉面积0.95万亩。</t>
  </si>
  <si>
    <t>洛浦县杭桂镇当勒克蒙加克村防渗渠建设项目</t>
  </si>
  <si>
    <t>洛浦县杭桂镇当勒克孟加克村</t>
  </si>
  <si>
    <t>对洛浦县当勒克蒙加克村4条斗渠重新进行建设，建设长度共计3.241km，其中装配式渠道总长0.745km，现浇梯形渠道总长为2.496km，配套渠系建筑物61座，左分水闸5座，右分水闸18座，节制右分水闸7座，节制左分水闸1座，农桥6座，入户桥24座。</t>
  </si>
  <si>
    <t>洛浦县洛浦镇恰帕勒干渠防渗渠建设项目</t>
  </si>
  <si>
    <t>洛浦县洛浦镇恰帕勒兰干村、巴什恰帕勒村</t>
  </si>
  <si>
    <t>防渗改造长度5.60km，配套渠系8建筑物座。该渠道建设年2015年，一条渠道共灌溉面积0.70万亩，设计流量1.3～2.0m³/s。（备注：渠道严重破损，淤泥，老化）</t>
  </si>
  <si>
    <t>洛浦县恰尔巴格镇吾斯塘乌其村干渠防渗改造建设项目</t>
  </si>
  <si>
    <t>洛浦县恰尔巴格镇阔恰艾日克村、库库买提村、吉米亚村、吾斯塘乌其村</t>
  </si>
  <si>
    <t>防渗改造干渠4.371km，配套渠系建筑物13座，设计流量2.94～3.66m³/s，控制灌溉面积4.77万亩。</t>
  </si>
  <si>
    <t>洛浦县山普鲁镇支、斗渠防渗改造建设项目</t>
  </si>
  <si>
    <t>洛浦县山普鲁镇先拜巴扎村、阔其坎村、阿亚格克依阔村、布拉克村</t>
  </si>
  <si>
    <t>防渗改造渠道长度4.614km，配套渠系建筑物42座，设计流量0.6-2.0m³/s，控制灌溉面积0.38万亩。</t>
  </si>
  <si>
    <t>洛浦县杭桂镇、多鲁镇农村道路建设项目</t>
  </si>
  <si>
    <t>洛浦县杭桂镇、多鲁镇</t>
  </si>
  <si>
    <t>道路全长15公里，公路等级为四级公路，主要建设内筒包括：路基、路面、桥涵及交通安全附属工程等。</t>
  </si>
  <si>
    <t>和田地区洛浦县东、西片区供水保障工程（三期）</t>
  </si>
  <si>
    <t>洛浦县东片区纳瓦乡、多鲁乡、洛浦镇、山普鲁镇、拜什托格拉克乡</t>
  </si>
  <si>
    <t>对洛浦县东片区纳瓦乡、多鲁乡、洛浦镇、山普鲁镇、拜什托格拉克乡5个乡镇供水配水管网进行改造。更新改造供水管网DN250～DN40PE聚乙烯管共331.81公里，其中：纳瓦乡21.889公里，多鲁镇102.165公里，洛浦镇55.1公里，山普鲁镇130.106公里，拜什托格拉克乡22.554公里（管型为DN250PE管3.62公里、DN200PE管5.28公里，DN160PE管35.64公里，DN110PE管51.25公里，DN90PE管41.67公里，DN63PE管193.93公里，DN40PE管0.42公里。砖砌矩形阀门井73座，砖砌矩形排水井16座，管道过干渠18座，管道过支斗渠20座，顶管法穿越道路1处。</t>
  </si>
  <si>
    <t>洛浦县阿其克乡央塔克勒克村人居环境提升改造项目</t>
  </si>
  <si>
    <t>对阿其克乡央塔克勒克村的128户农户的人居环境按照乡村振兴示范村的要求进行提升改造，包括庭院、院墙、房屋的提升改造;</t>
  </si>
  <si>
    <t>中央衔接推进乡村振兴补助资金-少数民族发展任务</t>
  </si>
  <si>
    <t>洛浦县杭桂镇当勒克蒙加克村人居环境提升改造项目</t>
  </si>
  <si>
    <t>对杭桂镇当勒克蒙加克村的150户农户的人居环境按照乡村振兴示范村的要求进行提升改造，包括庭院、院墙、房屋的提升改造;</t>
  </si>
  <si>
    <t>洛浦县洛浦镇天然气入户项目</t>
  </si>
  <si>
    <t>洛浦县洛浦镇阿亚格恰帕勒村、合尼巴格村、加依铁热克村</t>
  </si>
  <si>
    <t>（1）新建燃气管道38774m（不含套管及护栏），其中 PE100的SDR11De200管道1491m，De110管道2029m，De63管道2352m，De32管道84m；D57的3.5mm20#钢无缝管38m；DN50焊接钢管19330.0m，DN25焊接钢管13450.0m。（2）设备：供气能力为100Nm³/h的调压箱19台。（3）阀门：PE100球阀DN200双散口3个，PE100球阀DN110双散口5个，PE100球阀DN63双散口1个；47F-16CDN50地上法兰球阀19个，Q41F-16CDN25地上法兰球阀26个。（4）路面破除及恢复工程量：沥青路面破除及恢复工程量11849m²，水渠（底面为水泥路面）破除及恢复工程量77.4m²。（5）智慧燃气：建设智慧阀井9座，光纤4000m。</t>
  </si>
  <si>
    <t>洛浦县多鲁镇巴什艾日克村等7个村污水处理项目</t>
  </si>
  <si>
    <t>洛浦县多鲁镇巴什艾日克村、色日克村、塔尕其艾日克村、阔尕其艾日克村、阔台买村、英阔台买村、加朗艾日克村</t>
  </si>
  <si>
    <t>新建污水处理站采用厌氧+人工湿地方式，污水处理量480m3/d，新建排水管道长度53.9公里，D1250mm1865座；其中巴什艾日克村5.4公里，D1250mm188座；塔尕其艾日克村5.9公里，D1250mm207座；阔尕其艾日克村13.3公里，D1250mm458座；色日克村8.9公里，D1250mm308座；加朗艾日克村7.3公里，D1250mm251座；阔台买村9.3公里，D1250mm322座；英阔台买村3.8公里，D1250mm131座，拆除及恢复路面107744m2。</t>
  </si>
  <si>
    <t>洛浦县杭桂镇托库孜喀勒拉村农村生活污水治理项目</t>
  </si>
  <si>
    <t>洛浦县杭桂镇托库孜喀勒拉村</t>
  </si>
  <si>
    <t>新建重力流排水管道7756米，管道材质为S8级HDPE双壁波纹管，其中d300管道5964米，d400管1792米；新建排水支管3375米，采用d100mmUPVC排水管；新建预制钢筋砼圆形排水检查D1250mm272座，其中沉淀井（沉泥深度H=0.5m）29座；新建压力排水管道De110mmPE100管道340米，De90mmPE100管1450米，排气井2座，排泥阀井和排泥湿井各2座，压力排水检查井4座；新建玻璃钢化粪池1座有效容积12m3；拆除及恢复路面13115.52m2（其中沥青路11803.97m2，拆除及恢复砼路面1311.55m2），穿越灌渠120处。新建一体化提升泵站2座，设计能力为50m3/d。</t>
  </si>
  <si>
    <t>洛浦县山普鲁镇阔其坎村等6个村农村污水治理项目</t>
  </si>
  <si>
    <t>洛浦县山普鲁镇阔其坎村、布拉克村、阿依丁库勒村、巴什库勒村、恰克玛克村、阿亚格克兰特村</t>
  </si>
  <si>
    <t>洛浦县山普鲁镇人民政府</t>
  </si>
  <si>
    <t>新建d200-d300-d400排水主管道总长度33500m；新建的d150UPVC排水支管19245m；新建预制钢筋砼圆形排水检查井D1250mm1100座；拆除及恢复路面67000m2。此项目污水处理工艺采取厌氧+人工湿地生态系统模式</t>
  </si>
  <si>
    <t>洛浦县拜什托格拉克乡农村生活污水治理项目</t>
  </si>
  <si>
    <t>洛浦县拜什托格拉克乡苏盖提博斯坦村、巴格艾日克村</t>
  </si>
  <si>
    <t>（1）新建重力流排水管道总长度10380m，其中d400的HDPE管道长1533m，d300的HDPE管道长8622m，d200的HDPE管道长225m；（2）新建压力排水管道De110mmPE100 管道 931m，阀门井1座，排气井2座，排泥井1座；（3）新建的d100UPVC排水管6870m；（4）新建预制钢筋砼圆形排水检查井D1250mm323座；（5）新建一体化提升泵站1座；（6）新建玻璃钢化粪池3座，有效容积为50m3；（7）拆除及恢复路面16815.6m2（其中沥青路面15134.04m2，拆除及恢复砼路面1681.56m2），穿越灌渠166处。</t>
  </si>
  <si>
    <t>洛浦县山普鲁镇先拜巴扎村等7个村农村污水治理项目</t>
  </si>
  <si>
    <t>洛浦县山普鲁镇阿日买里村、先拜巴扎村、努尔鲁克村、兰干村、克兰特村、阿亚格艾日克村、巴什艾日克村</t>
  </si>
  <si>
    <t>新建排水管道32883.8米，管道材质为S8级HDPE双壁波纹管，其中：d200管道11059.1米，d300管道21460.6米，d400管道364.1米；新建压力排水管道De90mmPE100管道48米，De110mmPE100管道495米；新建出户支管24252米，采用d150mmUPVC排水管；新建预制钢筋砼圆形排水检查井D1250mm965座，D1000mm391座；新建一体化提升泵站2座；阀门井2座；新建有效容积12m3玻璃钢化粪池2座；拆除及恢复路面53271.75m2（其中沥青路面47944.58m2，拆除及恢复砼路面5327.17m2），穿越灌渠530处。</t>
  </si>
  <si>
    <t>洛浦县洛浦镇和顺新村农村生活污水治理工程</t>
  </si>
  <si>
    <t>洛浦县洛浦镇和顺新村</t>
  </si>
  <si>
    <t>新建管网8970米，管道材质为s8级HDPE双壁螺旋波纹管（其中DN400排水管网5550米，DN300排水管网3470米，De100管道4000m，污水井270座，跌水井1座，沉泥井50座）沥青路面恢复面积9500平方米。</t>
  </si>
  <si>
    <t>洛浦县2023年发展壮大村集体经济项目</t>
  </si>
  <si>
    <t>洛浦县洛浦镇</t>
  </si>
  <si>
    <t>洛浦县委组织部</t>
  </si>
  <si>
    <t>购置30间门面房，建筑面积5749.72平方米。</t>
  </si>
  <si>
    <t>中央农村综合改革转移支付</t>
  </si>
  <si>
    <t>2023年洛浦县使用财政涉农资金统计表</t>
  </si>
  <si>
    <t>序号</t>
  </si>
  <si>
    <t>资金名称</t>
  </si>
  <si>
    <t>下达金额</t>
  </si>
  <si>
    <t>未报备金额</t>
  </si>
  <si>
    <t>实施方案报备金额</t>
  </si>
  <si>
    <t>实施方案使用项目</t>
  </si>
  <si>
    <t>项目编码</t>
  </si>
  <si>
    <t>A</t>
  </si>
  <si>
    <t>B</t>
  </si>
  <si>
    <t>C</t>
  </si>
  <si>
    <t>D</t>
  </si>
  <si>
    <t>E</t>
  </si>
  <si>
    <t>F</t>
  </si>
  <si>
    <t>G</t>
  </si>
  <si>
    <t>H</t>
  </si>
  <si>
    <t>2022-653224-0141</t>
  </si>
  <si>
    <t>2022-653224-0132</t>
  </si>
  <si>
    <t>2023-653224-0031</t>
  </si>
  <si>
    <t>2023-653224-0029</t>
  </si>
  <si>
    <t>2023-653224-0001</t>
  </si>
  <si>
    <t>2023-653224-0013</t>
  </si>
  <si>
    <t>2023-653224-0015</t>
  </si>
  <si>
    <t>2023-653224-0016</t>
  </si>
  <si>
    <t>2023-653224-0017</t>
  </si>
  <si>
    <t>2023-653224-0014</t>
  </si>
  <si>
    <t>2023-653224-0025</t>
  </si>
  <si>
    <t>2023-653224-0078</t>
  </si>
  <si>
    <t>2023-653224-0048</t>
  </si>
  <si>
    <t>2023-653224-0049</t>
  </si>
  <si>
    <t>2023-653224-0019</t>
  </si>
  <si>
    <t>2023-653224-0032</t>
  </si>
  <si>
    <t>2023-653224-0034</t>
  </si>
  <si>
    <t>2023-653224-0036</t>
  </si>
  <si>
    <t>2023-653224-0021</t>
  </si>
  <si>
    <t>2023-653224-0022</t>
  </si>
  <si>
    <t>2023-653224-0041</t>
  </si>
  <si>
    <t>2022-653224-0130</t>
  </si>
  <si>
    <t>2022-653224-0127</t>
  </si>
  <si>
    <t>2023-653224-0047</t>
  </si>
  <si>
    <t>2023-653224-0068</t>
  </si>
  <si>
    <t>2023-653224-0062</t>
  </si>
  <si>
    <t>2023-653224-0056</t>
  </si>
  <si>
    <t>2023-653224-0057</t>
  </si>
  <si>
    <t>2023-653224-0082</t>
  </si>
  <si>
    <t>2023-653224-0054</t>
  </si>
  <si>
    <t>2023-653224-0055</t>
  </si>
  <si>
    <t>2023-653224-0083</t>
  </si>
  <si>
    <t>2023-653224-0084</t>
  </si>
  <si>
    <t>2023-653224-0085</t>
  </si>
  <si>
    <t>2023-653224-0086</t>
  </si>
  <si>
    <t>2023-653224-0087</t>
  </si>
  <si>
    <t>2023-653224-0088</t>
  </si>
  <si>
    <t>2023-653224-0089</t>
  </si>
  <si>
    <t>2023-653224-0090</t>
  </si>
  <si>
    <t>2023-653224-0091</t>
  </si>
  <si>
    <t>2023-653224-0094</t>
  </si>
  <si>
    <t>2023-653224-0009</t>
  </si>
  <si>
    <t>2023-653224-0066</t>
  </si>
  <si>
    <t>2023-653224-0075</t>
  </si>
  <si>
    <t>2023-653224-0076</t>
  </si>
  <si>
    <t>2023-653224-0077</t>
  </si>
  <si>
    <t>2023-653224-0063</t>
  </si>
  <si>
    <t>2023-653224-0081</t>
  </si>
  <si>
    <t>2023-653224-0011</t>
  </si>
  <si>
    <t>2023-653224-0092</t>
  </si>
  <si>
    <t>中央水利发展资金</t>
  </si>
  <si>
    <t>粮油生产保障资金</t>
  </si>
  <si>
    <t>中央农业生产发展资金</t>
  </si>
  <si>
    <t>农业经营主体能力提升资金</t>
  </si>
  <si>
    <t>中央耕地建设与利用补助资金</t>
  </si>
  <si>
    <t>2023-653224-0099</t>
  </si>
  <si>
    <t>中央车辆购置税收入补助地方用于一般公路建设项目资金（支持农村公路部分）</t>
  </si>
  <si>
    <t>中央农村危房改造补助资金</t>
  </si>
  <si>
    <t>中央专项彩票公益金支持欠发达革命老区乡村振兴资金</t>
  </si>
  <si>
    <t>中央常规产粮大县奖励资金</t>
  </si>
  <si>
    <t>中央生猪（牛羊）调出大县奖励资金（省级统筹部分）</t>
  </si>
  <si>
    <t>中央农业资源及生态保护补助资金</t>
  </si>
  <si>
    <t>中央旅游发展基金</t>
  </si>
  <si>
    <t>中央预算内投资用于“三农”建设部分（不包括国家水网骨干工程、水安全保障工程、象基础设施、农村电网巩固提升工程、生态保护和修复方面的支出）</t>
  </si>
  <si>
    <t>自治区衔接推进乡村振兴补助资金</t>
  </si>
  <si>
    <t>2023-653224-0028</t>
  </si>
  <si>
    <t>2023-653224-0059</t>
  </si>
  <si>
    <t>2023-653224-0058</t>
  </si>
  <si>
    <t>2023-653224-0116</t>
  </si>
  <si>
    <t>2023-653224-0008</t>
  </si>
  <si>
    <t>2023-653224-0074</t>
  </si>
  <si>
    <t>2023-653224-0072</t>
  </si>
  <si>
    <t>2023-653224-0093</t>
  </si>
  <si>
    <t>自治区水利发展资金</t>
  </si>
  <si>
    <t>自治区农业生产发展资金</t>
  </si>
  <si>
    <t>自治区畜牧业生产发展资金</t>
  </si>
  <si>
    <t>自治区农业技术推广与服务补助资金</t>
  </si>
  <si>
    <t>自治区林业补助资金</t>
  </si>
  <si>
    <t>自治区农田建设补助资金-直达</t>
  </si>
  <si>
    <t>自治区农村综合改革转移支付</t>
  </si>
  <si>
    <t>自治区农村危房改造补助资金</t>
  </si>
  <si>
    <t>自治区旅游发展基金</t>
  </si>
  <si>
    <t>合 计</t>
  </si>
  <si>
    <t xml:space="preserve"> 填表说明：1.A仅为中央16项，自治区13项资金</t>
  </si>
  <si>
    <t xml:space="preserve">     2.B=C+D</t>
  </si>
  <si>
    <t xml:space="preserve">     3.D、E、G、H均与附件2《2023年**县涉农资金统筹整合实施方案项目汇总表》内容保持一致，E、F来源必须为自治区巩固拓展脱贫攻坚成果同乡村振兴衔接项目库。</t>
  </si>
  <si>
    <t>2023年脱贫县统筹整合涉农资金统计表</t>
  </si>
  <si>
    <t>县市</t>
  </si>
  <si>
    <t>总计</t>
  </si>
  <si>
    <t>中央资金</t>
  </si>
  <si>
    <t>自治区资金</t>
  </si>
  <si>
    <t>地（州、市）配套资金</t>
  </si>
  <si>
    <t>县（市、区）配套资金</t>
  </si>
  <si>
    <t>中央资金小计</t>
  </si>
  <si>
    <t>1.中央财政专项扶贫资金</t>
  </si>
  <si>
    <t>2.水利发展资金</t>
  </si>
  <si>
    <t>3.粮油生产保障资金</t>
  </si>
  <si>
    <t>4.农业生产发展资金</t>
  </si>
  <si>
    <t>5.农业经营主体能力提升资金</t>
  </si>
  <si>
    <t>6.林业改革发展资金</t>
  </si>
  <si>
    <t>7.耕地建设与利用补助资金</t>
  </si>
  <si>
    <t>8.农村综合改革转移支付</t>
  </si>
  <si>
    <t>9.林业生态保护恢复资金（草原生态修复治理补助资金部分）</t>
  </si>
  <si>
    <t>10.农村环境连片整治示范资金</t>
  </si>
  <si>
    <t>11.车辆购置税收入补助地方（支持农村公路部分）</t>
  </si>
  <si>
    <t>12.农村危房改造补助资金</t>
  </si>
  <si>
    <t>13.中央专项彩票公益金支持欠发达革命老区乡村振兴资金</t>
  </si>
  <si>
    <t>14.产粮大县奖励资金</t>
  </si>
  <si>
    <t>15.生猪（牛羊）调出大县奖励资金（省级统筹部分）</t>
  </si>
  <si>
    <t>16.农业资源及生态保护补助资金（对农民的直接补贴除外）</t>
  </si>
  <si>
    <t>17.旅游发展基金</t>
  </si>
  <si>
    <t>18.中央基建投资用于“三农”建设部分</t>
  </si>
  <si>
    <t>自治区资金小计</t>
  </si>
  <si>
    <t>1.自治区财政专项扶贫资金</t>
  </si>
  <si>
    <t>2.自治区水利发展资金</t>
  </si>
  <si>
    <t>3.自治区农业生产发展资金</t>
  </si>
  <si>
    <t>4.自治区畜牧业生产发展资金</t>
  </si>
  <si>
    <t>6.自治区林业发展补助资金</t>
  </si>
  <si>
    <t>7.自治区农田建设补助资金</t>
  </si>
  <si>
    <t>8.自治区农村综合改革转移支付</t>
  </si>
  <si>
    <t>9.农村危房改造补助资金</t>
  </si>
  <si>
    <t>11.彩票公益金</t>
  </si>
  <si>
    <t>12.旅游发展基金</t>
  </si>
  <si>
    <t>13.自治区安排基本建设投资用于“三农”部分</t>
  </si>
  <si>
    <t>下达数</t>
  </si>
  <si>
    <t>报备数</t>
  </si>
  <si>
    <t>.</t>
  </si>
  <si>
    <t>财政涉农资金项目类型情况统计表</t>
  </si>
  <si>
    <t>项目个数合计</t>
  </si>
  <si>
    <t>资金合计</t>
  </si>
  <si>
    <t>林业改革发展</t>
  </si>
  <si>
    <t>林业草原生态保护恢复</t>
  </si>
  <si>
    <t>农村危房改造</t>
  </si>
  <si>
    <t>农业资源及生态保护</t>
  </si>
  <si>
    <t>乡村旅游</t>
  </si>
  <si>
    <t>备注</t>
  </si>
  <si>
    <t>项目个数</t>
  </si>
  <si>
    <t>资金</t>
  </si>
  <si>
    <t>s</t>
  </si>
  <si>
    <t>列K</t>
  </si>
  <si>
    <t>(空白)</t>
  </si>
  <si>
    <t>中央农田建设补助资金</t>
  </si>
  <si>
    <t>中央农业资源及生态保护补助</t>
  </si>
  <si>
    <t>中央衔接推进乡村振兴补助资金-欠发达国有林场巩固提升任务</t>
  </si>
  <si>
    <t>中央产粮大县奖励资金（省级统筹部分）</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</si>
  <si>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</si>
  <si>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自治区彩票公益金（包括体育和福利彩票）</t>
  </si>
  <si>
    <t>自治区农村环境整治示范资金</t>
  </si>
  <si>
    <t>自治区农田建设补助资金</t>
  </si>
  <si>
    <t>自治区衔接推进乡村振兴补助资金-以工代赈任务</t>
  </si>
  <si>
    <t>地区文号</t>
  </si>
  <si>
    <t>县级文号</t>
  </si>
  <si>
    <t>资金来源</t>
  </si>
  <si>
    <t>调整资金</t>
  </si>
  <si>
    <t>安排资金</t>
  </si>
  <si>
    <t>结余</t>
  </si>
  <si>
    <t>洛浦镇布拉克曲凯村畜牧养殖基地建设项目</t>
  </si>
  <si>
    <t>和地财农[2021]11号</t>
  </si>
  <si>
    <t>洛财扶字[2021]11号</t>
  </si>
  <si>
    <t>洛浦县特色种植设施农业大棚建设项目</t>
  </si>
  <si>
    <t>和地财建[2020]126号</t>
  </si>
  <si>
    <t>洛财扶字[2020]7号</t>
  </si>
  <si>
    <t>参照直达</t>
  </si>
  <si>
    <t>和地财扶[2020]11号</t>
  </si>
  <si>
    <t>洛财扶字[2020]1号</t>
  </si>
  <si>
    <t>和地财农[2020]65号</t>
  </si>
  <si>
    <t>洛财扶字[2020]27号</t>
  </si>
  <si>
    <t>直达</t>
  </si>
  <si>
    <t>和地财农[2021]6号</t>
  </si>
  <si>
    <t>洛财扶字[2021]10号</t>
  </si>
  <si>
    <t>和地财综[2020]21号</t>
  </si>
  <si>
    <t>洛财扶字[2021]2号</t>
  </si>
  <si>
    <t>和地财农[2020]50号</t>
  </si>
  <si>
    <t>洛财扶字[2020]25号</t>
  </si>
  <si>
    <t>易地搬迁融资模式调整规范后的地方债券贴息补助</t>
  </si>
  <si>
    <t>洛浦县千亩食用菌示范产业园建设项目</t>
  </si>
  <si>
    <t>县级安排</t>
  </si>
  <si>
    <t>中央-财政专项扶贫资金-发展资金</t>
  </si>
  <si>
    <t>自治区-财政专项扶贫资金-发展资金</t>
  </si>
  <si>
    <t>县财政预算安排资金</t>
  </si>
  <si>
    <t>中央-财政专项扶贫资金-以工代赈资金</t>
  </si>
  <si>
    <t>自治区-财政专项扶贫资金-以工代赈资金</t>
  </si>
  <si>
    <t>存量资金</t>
  </si>
  <si>
    <t>中央-财政专项扶贫资金-少数民族发展资金</t>
  </si>
  <si>
    <t>自治区-财政专项扶贫资金-少数民族发展资金</t>
  </si>
  <si>
    <t>上年度结余资金</t>
  </si>
  <si>
    <t>中央-财政专项扶贫资金-贫困林场资金</t>
  </si>
  <si>
    <t>自治区-财政专项扶贫资金-贫困林场资金</t>
  </si>
  <si>
    <t>援疆资金</t>
  </si>
  <si>
    <t>中央-财政专项扶贫资金-贫困牧场资金</t>
  </si>
  <si>
    <t>自治区-财政专项扶贫资金-贫困牧场资金</t>
  </si>
  <si>
    <t>中央-水利发展资金</t>
  </si>
  <si>
    <t>自治区-水利发展资金</t>
  </si>
  <si>
    <t>中央-农业生产发展资金</t>
  </si>
  <si>
    <t>自治区-农业生产发展资金</t>
  </si>
  <si>
    <t>中央-林业改革发展资金</t>
  </si>
  <si>
    <t>自治区-畜牧业生产发展资金</t>
  </si>
  <si>
    <t>中央-农田建设补助资金</t>
  </si>
  <si>
    <t>自治区-农业技术推广与服务补助资金</t>
  </si>
  <si>
    <t>中央-农村综合改革转移支付</t>
  </si>
  <si>
    <t>自治区-林业发展补助资金</t>
  </si>
  <si>
    <t>中央-林业生态保护恢复资金</t>
  </si>
  <si>
    <t>自治区-农田建设补助资金</t>
  </si>
  <si>
    <t>中央-农村环境连片整治示范资金</t>
  </si>
  <si>
    <t>自治区-农村综合改革转移支付</t>
  </si>
  <si>
    <t>中央-车辆购置税收入补助（支持农村公路部分）</t>
  </si>
  <si>
    <t>自治区-农村危房改造补助资金</t>
  </si>
  <si>
    <t>中央-农村危房改造补助资金</t>
  </si>
  <si>
    <t>自治区-农村环境连片整治示范资金</t>
  </si>
  <si>
    <t>中央-产粮大县奖励资金</t>
  </si>
  <si>
    <t>自治区-彩票公益金</t>
  </si>
  <si>
    <t>中央-生猪（牛羊）调出大县奖励资金</t>
  </si>
  <si>
    <t>自治区-旅游发展基金</t>
  </si>
  <si>
    <t>中央-农业资源及生态保护补助资金</t>
  </si>
  <si>
    <t>自治区-安排基本建设投资用于“三农”部分</t>
  </si>
  <si>
    <t>中央-旅游发展基金</t>
  </si>
  <si>
    <t>中央-中央基建投资用于“三农”建设部分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</si>
</sst>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8">
    <font>
      <sz val="11"/>
      <color theme="1"/>
      <name val="宋体"/>
      <charset val="134"/>
      <scheme val="minor"/>
    </font>
    <font>
      <sz val="10"/>
      <color theme="1"/>
      <name val="宋体"/>
      <charset val="134"/>
      <scheme val="minor"/>
    </font>
    <font>
      <b/>
      <sz val="11"/>
      <color theme="1"/>
      <name val="宋体"/>
      <charset val="134"/>
      <scheme val="minor"/>
    </font>
    <font>
      <sz val="18"/>
      <color theme="1"/>
      <name val="方正小标宋简体"/>
      <charset val="134"/>
    </font>
    <font>
      <sz val="10"/>
      <name val="宋体"/>
      <charset val="134"/>
    </font>
    <font>
      <sz val="20"/>
      <color theme="1"/>
      <name val="宋体"/>
      <charset val="134"/>
      <scheme val="minor"/>
    </font>
    <font>
      <sz val="9"/>
      <color theme="1"/>
      <name val="宋体"/>
      <charset val="134"/>
      <scheme val="minor"/>
    </font>
    <font>
      <sz val="20"/>
      <name val="方正小标宋简体"/>
      <charset val="134"/>
    </font>
    <font>
      <b/>
      <sz val="9"/>
      <name val="宋体"/>
      <charset val="134"/>
      <scheme val="minor"/>
    </font>
    <font>
      <b/>
      <sz val="9"/>
      <name val="方正小标宋简体"/>
      <charset val="134"/>
    </font>
    <font>
      <b/>
      <sz val="9"/>
      <name val="宋体"/>
      <charset val="134"/>
    </font>
    <font>
      <sz val="9"/>
      <name val="宋体"/>
      <charset val="134"/>
      <scheme val="minor"/>
    </font>
    <font>
      <b/>
      <sz val="9"/>
      <color theme="1"/>
      <name val="宋体"/>
      <charset val="134"/>
      <scheme val="minor"/>
    </font>
    <font>
      <sz val="9"/>
      <color indexed="8"/>
      <name val="宋体"/>
      <charset val="134"/>
      <scheme val="minor"/>
    </font>
    <font>
      <sz val="9"/>
      <name val="宋体"/>
      <charset val="134"/>
    </font>
    <font>
      <b/>
      <sz val="22"/>
      <name val="宋体"/>
      <charset val="134"/>
    </font>
    <font>
      <sz val="10"/>
      <name val="宋体"/>
      <charset val="134"/>
      <scheme val="minor"/>
    </font>
    <font>
      <b/>
      <sz val="10"/>
      <color theme="1"/>
      <name val="宋体"/>
      <charset val="134"/>
      <scheme val="minor"/>
    </font>
    <font>
      <b/>
      <sz val="10"/>
      <name val="宋体"/>
      <charset val="134"/>
    </font>
    <font>
      <sz val="11"/>
      <name val="宋体"/>
      <charset val="134"/>
    </font>
    <font>
      <sz val="14"/>
      <name val="宋体"/>
      <charset val="134"/>
      <scheme val="minor"/>
    </font>
    <font>
      <b/>
      <sz val="14"/>
      <name val="宋体"/>
      <charset val="134"/>
    </font>
    <font>
      <b/>
      <sz val="11"/>
      <name val="宋体"/>
      <charset val="134"/>
    </font>
    <font>
      <sz val="11"/>
      <name val="方正小标宋简体"/>
      <charset val="134"/>
    </font>
    <font>
      <b/>
      <sz val="12"/>
      <name val="宋体"/>
      <charset val="134"/>
    </font>
    <font>
      <b/>
      <sz val="22"/>
      <name val="方正小标宋简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5" borderId="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4" fillId="0" borderId="0" applyNumberFormat="0" applyFill="0" applyBorder="0" applyAlignment="0" applyProtection="0">
      <alignment vertical="center"/>
    </xf>
    <xf numFmtId="0" fontId="35" fillId="6" borderId="12" applyNumberFormat="0" applyAlignment="0" applyProtection="0">
      <alignment vertical="center"/>
    </xf>
    <xf numFmtId="0" fontId="36" fillId="7" borderId="13" applyNumberFormat="0" applyAlignment="0" applyProtection="0">
      <alignment vertical="center"/>
    </xf>
    <xf numFmtId="0" fontId="37" fillId="7" borderId="12" applyNumberFormat="0" applyAlignment="0" applyProtection="0">
      <alignment vertical="center"/>
    </xf>
    <xf numFmtId="0" fontId="38" fillId="8" borderId="14" applyNumberFormat="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3"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6" fillId="0" borderId="0">
      <protection locked="0"/>
    </xf>
    <xf numFmtId="0" fontId="47" fillId="0" borderId="0">
      <alignment vertical="center"/>
    </xf>
    <xf numFmtId="0" fontId="0" fillId="0" borderId="0">
      <alignment vertical="center"/>
    </xf>
    <xf numFmtId="0" fontId="46" fillId="0" borderId="0">
      <alignment vertical="center"/>
    </xf>
    <xf numFmtId="0" fontId="46" fillId="0" borderId="0"/>
    <xf numFmtId="0" fontId="47" fillId="0" borderId="0">
      <alignment vertical="center"/>
    </xf>
  </cellStyleXfs>
  <cellXfs count="120">
    <xf numFmtId="0" fontId="0" fillId="0" borderId="0" xfId="0"/>
    <xf numFmtId="0" fontId="1" fillId="0" borderId="0" xfId="0" applyFont="1"/>
    <xf numFmtId="0" fontId="0" fillId="0" borderId="0" xfId="0" applyAlignment="1">
      <alignment wrapText="1"/>
    </xf>
    <xf numFmtId="0" fontId="0" fillId="0" borderId="1" xfId="0" applyBorder="1" applyAlignment="1">
      <alignment wrapText="1"/>
    </xf>
    <xf numFmtId="0" fontId="0" fillId="0" borderId="1" xfId="0" applyBorder="1"/>
    <xf numFmtId="0" fontId="0" fillId="0" borderId="1" xfId="0" applyBorder="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176" fontId="4" fillId="0" borderId="1"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6" fillId="0" borderId="0" xfId="0" applyNumberFormat="1" applyFont="1" applyFill="1" applyBorder="1" applyAlignment="1">
      <alignment horizontal="center" vertical="center" wrapText="1"/>
    </xf>
    <xf numFmtId="177" fontId="7" fillId="0" borderId="2" xfId="54" applyNumberFormat="1" applyFont="1" applyFill="1" applyBorder="1" applyAlignment="1">
      <alignment horizontal="center" vertical="center" wrapText="1"/>
    </xf>
    <xf numFmtId="177" fontId="7" fillId="0" borderId="0" xfId="54" applyNumberFormat="1" applyFont="1" applyFill="1" applyBorder="1" applyAlignment="1">
      <alignment horizontal="center" vertical="center" wrapText="1"/>
    </xf>
    <xf numFmtId="177" fontId="8" fillId="0" borderId="1" xfId="54" applyNumberFormat="1" applyFont="1" applyFill="1" applyBorder="1" applyAlignment="1">
      <alignment horizontal="center" vertical="center" wrapText="1"/>
    </xf>
    <xf numFmtId="177" fontId="9" fillId="0" borderId="3" xfId="54" applyNumberFormat="1" applyFont="1" applyFill="1" applyBorder="1" applyAlignment="1">
      <alignment horizontal="center" vertical="center" wrapText="1"/>
    </xf>
    <xf numFmtId="177" fontId="8" fillId="0" borderId="3" xfId="54" applyNumberFormat="1" applyFont="1" applyFill="1" applyBorder="1" applyAlignment="1">
      <alignment horizontal="center" vertical="center" wrapText="1"/>
    </xf>
    <xf numFmtId="177" fontId="10" fillId="0" borderId="4" xfId="54" applyNumberFormat="1" applyFont="1" applyFill="1" applyBorder="1" applyAlignment="1">
      <alignment horizontal="center" vertical="center" wrapText="1"/>
    </xf>
    <xf numFmtId="177" fontId="10" fillId="0" borderId="5" xfId="54" applyNumberFormat="1" applyFont="1" applyFill="1" applyBorder="1" applyAlignment="1">
      <alignment horizontal="center" vertical="center" wrapText="1"/>
    </xf>
    <xf numFmtId="177" fontId="11" fillId="0" borderId="1" xfId="54"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7" fontId="13" fillId="3" borderId="1" xfId="54"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7" fontId="10" fillId="0" borderId="1" xfId="54" applyNumberFormat="1" applyFont="1" applyFill="1" applyBorder="1" applyAlignment="1">
      <alignment horizontal="center" vertical="center" wrapText="1"/>
    </xf>
    <xf numFmtId="177" fontId="14" fillId="0" borderId="1" xfId="54" applyNumberFormat="1" applyFont="1" applyFill="1" applyBorder="1" applyAlignment="1">
      <alignment horizontal="center" vertical="center" wrapText="1"/>
    </xf>
    <xf numFmtId="177" fontId="10" fillId="0" borderId="3" xfId="54" applyNumberFormat="1" applyFont="1" applyFill="1" applyBorder="1" applyAlignment="1">
      <alignment horizontal="center" vertical="center" wrapText="1"/>
    </xf>
    <xf numFmtId="177" fontId="9" fillId="0" borderId="5" xfId="54" applyNumberFormat="1" applyFont="1" applyFill="1" applyBorder="1" applyAlignment="1">
      <alignment horizontal="center" vertical="center" wrapText="1"/>
    </xf>
    <xf numFmtId="177" fontId="9" fillId="0" borderId="1" xfId="54" applyNumberFormat="1" applyFont="1" applyFill="1" applyBorder="1" applyAlignment="1">
      <alignment horizontal="center" vertical="center" wrapText="1"/>
    </xf>
    <xf numFmtId="177" fontId="8" fillId="0" borderId="4" xfId="54" applyNumberFormat="1" applyFont="1" applyFill="1" applyBorder="1" applyAlignment="1">
      <alignment horizontal="center" vertical="center" wrapText="1"/>
    </xf>
    <xf numFmtId="177" fontId="8" fillId="0" borderId="5" xfId="54" applyNumberFormat="1" applyFont="1" applyFill="1" applyBorder="1" applyAlignment="1">
      <alignment horizontal="center" vertical="center" wrapText="1"/>
    </xf>
    <xf numFmtId="177" fontId="6" fillId="4"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8" fillId="0" borderId="6" xfId="54" applyNumberFormat="1" applyFont="1" applyFill="1" applyBorder="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xf numFmtId="0" fontId="0" fillId="0" borderId="0" xfId="0" applyAlignment="1">
      <alignment horizontal="center"/>
    </xf>
    <xf numFmtId="177" fontId="0" fillId="0" borderId="0" xfId="0" applyNumberFormat="1" applyAlignment="1">
      <alignment horizontal="center"/>
    </xf>
    <xf numFmtId="177" fontId="0" fillId="0" borderId="0" xfId="0" applyNumberFormat="1" applyFill="1" applyAlignment="1">
      <alignment horizontal="center"/>
    </xf>
    <xf numFmtId="0" fontId="0" fillId="0" borderId="0" xfId="0" applyFill="1" applyAlignment="1">
      <alignment horizontal="left" wrapText="1"/>
    </xf>
    <xf numFmtId="0" fontId="0" fillId="0" borderId="0" xfId="0" applyFill="1" applyAlignment="1">
      <alignment horizontal="center" wrapText="1"/>
    </xf>
    <xf numFmtId="0" fontId="15" fillId="0" borderId="0" xfId="0" applyFont="1" applyFill="1" applyAlignment="1">
      <alignment horizontal="center" vertical="center" wrapText="1"/>
    </xf>
    <xf numFmtId="177" fontId="15" fillId="0" borderId="0" xfId="0" applyNumberFormat="1" applyFont="1" applyFill="1" applyAlignment="1">
      <alignment horizontal="center" vertical="center" wrapText="1"/>
    </xf>
    <xf numFmtId="0" fontId="15" fillId="0" borderId="0" xfId="0" applyFont="1" applyFill="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7"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0" fillId="0" borderId="0" xfId="0" applyFill="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0" fontId="19" fillId="0" borderId="0" xfId="0" applyFont="1" applyFill="1" applyAlignment="1">
      <alignment vertical="center" wrapText="1"/>
    </xf>
    <xf numFmtId="0" fontId="1"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0" fillId="0" borderId="1" xfId="50" applyNumberFormat="1" applyFont="1" applyFill="1" applyBorder="1" applyAlignment="1">
      <alignment horizontal="left" vertical="center" wrapText="1"/>
    </xf>
    <xf numFmtId="177" fontId="17"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0" xfId="0" applyFill="1" applyAlignment="1">
      <alignment horizontal="left"/>
    </xf>
    <xf numFmtId="0" fontId="0" fillId="0" borderId="0" xfId="0" applyFill="1" applyAlignment="1">
      <alignment horizontal="center"/>
    </xf>
    <xf numFmtId="0" fontId="0" fillId="0" borderId="0" xfId="0" applyFill="1" applyAlignment="1">
      <alignment wrapText="1"/>
    </xf>
    <xf numFmtId="0" fontId="22" fillId="0" borderId="0" xfId="0" applyFont="1" applyFill="1" applyAlignment="1">
      <alignment vertical="center" wrapText="1"/>
    </xf>
    <xf numFmtId="0" fontId="19" fillId="0" borderId="0" xfId="0" applyFont="1" applyFill="1" applyAlignment="1">
      <alignment vertical="center"/>
    </xf>
    <xf numFmtId="0" fontId="23" fillId="0" borderId="0" xfId="0" applyFont="1" applyFill="1" applyAlignment="1">
      <alignment vertical="center"/>
    </xf>
    <xf numFmtId="0" fontId="4" fillId="0" borderId="0" xfId="0" applyFont="1" applyFill="1" applyAlignment="1">
      <alignment vertical="center"/>
    </xf>
    <xf numFmtId="0" fontId="24" fillId="0" borderId="0" xfId="0" applyFont="1" applyFill="1" applyAlignment="1">
      <alignment vertical="center"/>
    </xf>
    <xf numFmtId="0" fontId="19" fillId="0" borderId="0" xfId="0" applyFont="1" applyFill="1" applyAlignment="1">
      <alignment horizontal="center" vertical="center" wrapText="1"/>
    </xf>
    <xf numFmtId="0" fontId="19" fillId="0" borderId="0" xfId="0" applyFont="1" applyFill="1" applyAlignment="1">
      <alignment horizontal="left" vertical="center" wrapText="1"/>
    </xf>
    <xf numFmtId="176" fontId="19" fillId="0" borderId="0" xfId="0" applyNumberFormat="1" applyFont="1" applyFill="1" applyAlignment="1">
      <alignment horizontal="center" vertical="center" wrapText="1"/>
    </xf>
    <xf numFmtId="177" fontId="19" fillId="0" borderId="0" xfId="0" applyNumberFormat="1" applyFont="1" applyFill="1" applyAlignment="1">
      <alignment horizontal="center" vertical="center" wrapText="1"/>
    </xf>
    <xf numFmtId="0" fontId="25" fillId="0" borderId="0" xfId="0" applyFont="1" applyFill="1" applyAlignment="1">
      <alignment horizontal="center" vertical="center" wrapText="1"/>
    </xf>
    <xf numFmtId="0" fontId="25" fillId="0" borderId="0" xfId="0" applyFont="1" applyFill="1" applyAlignment="1">
      <alignment horizontal="left" vertical="center" wrapText="1"/>
    </xf>
    <xf numFmtId="0" fontId="18"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4" fillId="0" borderId="1" xfId="0" applyFont="1" applyFill="1" applyBorder="1" applyAlignment="1">
      <alignment vertical="center"/>
    </xf>
    <xf numFmtId="0" fontId="1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7" xfId="0" applyFont="1" applyFill="1" applyBorder="1" applyAlignment="1">
      <alignment horizontal="left" vertical="center" wrapText="1"/>
    </xf>
    <xf numFmtId="176" fontId="25" fillId="0" borderId="0" xfId="0" applyNumberFormat="1" applyFont="1" applyFill="1" applyAlignment="1">
      <alignment horizontal="center" vertical="center" wrapText="1"/>
    </xf>
    <xf numFmtId="177" fontId="25" fillId="0" borderId="0" xfId="0" applyNumberFormat="1" applyFont="1" applyFill="1" applyAlignment="1">
      <alignment horizontal="center" vertical="center" wrapText="1"/>
    </xf>
    <xf numFmtId="176" fontId="18" fillId="0" borderId="0" xfId="0" applyNumberFormat="1" applyFont="1" applyFill="1" applyAlignment="1">
      <alignment horizontal="center" vertical="center" wrapText="1"/>
    </xf>
    <xf numFmtId="176" fontId="4" fillId="0" borderId="0" xfId="0" applyNumberFormat="1" applyFont="1" applyFill="1" applyAlignment="1">
      <alignment horizontal="center" vertical="center" wrapText="1"/>
    </xf>
    <xf numFmtId="177" fontId="4" fillId="0" borderId="0" xfId="0" applyNumberFormat="1" applyFont="1" applyFill="1" applyAlignment="1">
      <alignment horizontal="center" vertical="center" wrapText="1"/>
    </xf>
    <xf numFmtId="176" fontId="18" fillId="0" borderId="1" xfId="0"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14" fillId="0" borderId="1" xfId="0" applyNumberFormat="1" applyFont="1" applyFill="1" applyBorder="1" applyAlignment="1" applyProtection="1">
      <alignment horizontal="center" vertical="center" wrapText="1"/>
      <protection locked="0"/>
    </xf>
    <xf numFmtId="176" fontId="19" fillId="0" borderId="1" xfId="0" applyNumberFormat="1"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31" fontId="18" fillId="0" borderId="0" xfId="0" applyNumberFormat="1" applyFont="1" applyFill="1" applyAlignment="1">
      <alignment vertical="center" wrapText="1"/>
    </xf>
    <xf numFmtId="0" fontId="18" fillId="0" borderId="1" xfId="0" applyNumberFormat="1"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10 2 2 2 2" xfId="49"/>
    <cellStyle name="常规 2" xfId="50"/>
    <cellStyle name="常规 4" xfId="51"/>
    <cellStyle name="常规 2 2 2 2 2" xfId="52"/>
    <cellStyle name="常规_Sheet1" xfId="53"/>
    <cellStyle name="常规 3" xfId="54"/>
  </cellStyles>
  <tableStyles count="0" defaultTableStyle="TableStyleMedium2" defaultPivotStyle="PivotStyleMedium9"/>
  <colors>
    <mruColors>
      <color rgb="004DD60C"/>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externalLink" Target="externalLinks/externalLink3.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orkPro%20Files\b149ebb90e5a476aa1a83819346d2c9a\u231209\Files\2023-08\&#38468;&#20214;3--2021&#24180;&#27931;&#28006;&#21439;&#28041;&#20892;&#36164;&#37329;&#32479;&#31609;&#25972;&#21512;&#23454;&#26045;&#26041;&#26696;&#39033;&#30446;&#27719;&#24635;&#34920;(12.23)%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3&#24180;\2023&#24180;--&#27931;&#28006;&#21439;--&#34900;&#25509;&#36164;&#37329;&#25320;&#20184;&#21488;&#36134;&#12289;&#24635;&#21488;&#24080;\&#27931;&#28006;&#21439;%20%202023&#24180;%20%20&#34900;&#25509;&#36164;&#37329;--&#24635;&#21488;&#36134;\&#27931;&#28006;&#21439;--2023&#24180;--&#20065;&#26449;&#25391;&#20852;&#34900;&#25509;&#36164;&#37329;&#24635;&#21488;&#36134;&#65288;2023.02.2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67513\Downloads\1&#27931;&#28006;&#21439;--2023&#24180;--&#20065;&#26449;&#25391;&#20852;&#34900;&#25509;&#36164;&#37329;&#24635;&#21488;&#36134;%20&#27931;&#20826;&#20892;&#39046;28&#21495;&#26368;&#26032;&#35843;&#25972;%20%20&#65288;&#26356;&#26032;&#33267;2023.8.2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3"/>
      <sheetName val="资金来源"/>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台账"/>
      <sheetName val="资金来源"/>
      <sheetName val="资金名称"/>
      <sheetName val="项目进度"/>
      <sheetName val="按项目"/>
      <sheetName val="Sheet1"/>
      <sheetName val="Sheet2"/>
      <sheetName val="入户台账"/>
      <sheetName val="下达总表"/>
      <sheetName val="支出总表"/>
      <sheetName val="支出明细"/>
      <sheetName val="资金来源清单"/>
      <sheetName val="支付进度要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总台账"/>
      <sheetName val="资金来源"/>
      <sheetName val="资金名称"/>
      <sheetName val="项目进度"/>
      <sheetName val="按项目"/>
      <sheetName val="Sheet1"/>
      <sheetName val="Sheet2"/>
      <sheetName val="入户台账"/>
      <sheetName val="下达总表"/>
      <sheetName val="支出总表"/>
      <sheetName val="支出明细"/>
      <sheetName val="支付数据总计"/>
      <sheetName val="资金来源清单"/>
      <sheetName val="支付进度要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9"/>
  <sheetViews>
    <sheetView tabSelected="1" zoomScale="115" zoomScaleNormal="115" workbookViewId="0">
      <pane xSplit="2" ySplit="6" topLeftCell="C7" activePane="bottomRight" state="frozen"/>
      <selection/>
      <selection pane="topRight"/>
      <selection pane="bottomLeft"/>
      <selection pane="bottomRight" activeCell="K79" sqref="$A79:$XFD79"/>
    </sheetView>
  </sheetViews>
  <sheetFormatPr defaultColWidth="9" defaultRowHeight="13.5"/>
  <cols>
    <col min="1" max="1" width="5" style="43" customWidth="1"/>
    <col min="2" max="2" width="16.4778761061947" style="83" customWidth="1"/>
    <col min="3" max="3" width="14" style="83" customWidth="1"/>
    <col min="4" max="4" width="11" style="83" customWidth="1"/>
    <col min="5" max="5" width="9" style="83" customWidth="1"/>
    <col min="6" max="6" width="45.6371681415929" style="84" customWidth="1"/>
    <col min="7" max="9" width="5.63716814159292" style="83" customWidth="1"/>
    <col min="10" max="10" width="3.9646017699115" style="83" customWidth="1"/>
    <col min="11" max="11" width="19.4336283185841" style="84" customWidth="1"/>
    <col min="12" max="14" width="11.8938053097345" style="85" customWidth="1"/>
    <col min="15" max="16" width="6.38053097345133" style="86" customWidth="1"/>
    <col min="17" max="17" width="11.1327433628319" style="83" customWidth="1"/>
    <col min="18" max="16384" width="9" style="79"/>
  </cols>
  <sheetData>
    <row r="1" s="79" customFormat="1" spans="2:17">
      <c r="B1" s="83"/>
      <c r="C1" s="83"/>
      <c r="D1" s="83"/>
      <c r="E1" s="83"/>
      <c r="F1" s="84"/>
      <c r="G1" s="83"/>
      <c r="H1" s="83"/>
      <c r="I1" s="83"/>
      <c r="J1" s="83"/>
      <c r="K1" s="84"/>
      <c r="L1" s="85"/>
      <c r="M1" s="85"/>
      <c r="N1" s="85"/>
      <c r="O1" s="86"/>
      <c r="P1" s="86"/>
      <c r="Q1" s="83"/>
    </row>
    <row r="2" s="80" customFormat="1" ht="28.5" spans="1:17">
      <c r="A2" s="87" t="s">
        <v>0</v>
      </c>
      <c r="B2" s="87"/>
      <c r="C2" s="87"/>
      <c r="D2" s="87"/>
      <c r="E2" s="87"/>
      <c r="F2" s="88"/>
      <c r="G2" s="87"/>
      <c r="H2" s="87"/>
      <c r="I2" s="87"/>
      <c r="J2" s="87"/>
      <c r="K2" s="87"/>
      <c r="L2" s="104"/>
      <c r="M2" s="104"/>
      <c r="N2" s="104"/>
      <c r="O2" s="105"/>
      <c r="P2" s="105"/>
      <c r="Q2" s="87"/>
    </row>
    <row r="3" s="81" customFormat="1" ht="24" customHeight="1" spans="2:17">
      <c r="B3" s="89" t="s">
        <v>1</v>
      </c>
      <c r="C3" s="89"/>
      <c r="D3" s="89"/>
      <c r="E3" s="90"/>
      <c r="F3" s="91"/>
      <c r="G3" s="89" t="s">
        <v>2</v>
      </c>
      <c r="H3" s="89"/>
      <c r="I3" s="89"/>
      <c r="J3" s="89"/>
      <c r="K3" s="89"/>
      <c r="L3" s="106"/>
      <c r="M3" s="107" t="s">
        <v>3</v>
      </c>
      <c r="N3" s="107" t="s">
        <v>4</v>
      </c>
      <c r="O3" s="108"/>
      <c r="P3" s="108"/>
      <c r="Q3" s="115"/>
    </row>
    <row r="4" s="79" customFormat="1" ht="20" customHeight="1" spans="1:17">
      <c r="A4" s="92" t="s">
        <v>5</v>
      </c>
      <c r="B4" s="92" t="s">
        <v>6</v>
      </c>
      <c r="C4" s="92" t="s">
        <v>7</v>
      </c>
      <c r="D4" s="92" t="s">
        <v>8</v>
      </c>
      <c r="E4" s="92" t="s">
        <v>9</v>
      </c>
      <c r="F4" s="92" t="s">
        <v>10</v>
      </c>
      <c r="G4" s="92" t="s">
        <v>11</v>
      </c>
      <c r="H4" s="92"/>
      <c r="I4" s="92"/>
      <c r="J4" s="92" t="s">
        <v>12</v>
      </c>
      <c r="K4" s="92" t="s">
        <v>13</v>
      </c>
      <c r="L4" s="109" t="s">
        <v>14</v>
      </c>
      <c r="M4" s="109"/>
      <c r="N4" s="109"/>
      <c r="O4" s="110"/>
      <c r="P4" s="110"/>
      <c r="Q4" s="92" t="s">
        <v>15</v>
      </c>
    </row>
    <row r="5" s="79" customFormat="1" ht="33" customHeight="1" spans="1:17">
      <c r="A5" s="92"/>
      <c r="B5" s="92"/>
      <c r="C5" s="92"/>
      <c r="D5" s="92"/>
      <c r="E5" s="92"/>
      <c r="F5" s="92"/>
      <c r="G5" s="92" t="s">
        <v>16</v>
      </c>
      <c r="H5" s="92" t="s">
        <v>17</v>
      </c>
      <c r="I5" s="92" t="s">
        <v>18</v>
      </c>
      <c r="J5" s="92"/>
      <c r="K5" s="92"/>
      <c r="L5" s="109" t="s">
        <v>19</v>
      </c>
      <c r="M5" s="109" t="s">
        <v>20</v>
      </c>
      <c r="N5" s="109" t="s">
        <v>21</v>
      </c>
      <c r="O5" s="110" t="s">
        <v>22</v>
      </c>
      <c r="P5" s="110" t="s">
        <v>23</v>
      </c>
      <c r="Q5" s="92"/>
    </row>
    <row r="6" s="82" customFormat="1" ht="32" customHeight="1" spans="1:17">
      <c r="A6" s="92" t="s">
        <v>24</v>
      </c>
      <c r="B6" s="92"/>
      <c r="C6" s="92"/>
      <c r="D6" s="92"/>
      <c r="E6" s="92"/>
      <c r="F6" s="65"/>
      <c r="G6" s="92"/>
      <c r="H6" s="92"/>
      <c r="I6" s="92"/>
      <c r="J6" s="92"/>
      <c r="K6" s="65"/>
      <c r="L6" s="109">
        <f>SUBTOTAL(109,L7:L79)</f>
        <v>60275.04</v>
      </c>
      <c r="M6" s="109">
        <f>SUBTOTAL(109,M7:M79)</f>
        <v>47940.94</v>
      </c>
      <c r="N6" s="109">
        <f>SUBTOTAL(109,N7:N79)</f>
        <v>12334.1</v>
      </c>
      <c r="O6" s="109">
        <f>SUBTOTAL(109,O7:O79)</f>
        <v>0</v>
      </c>
      <c r="P6" s="109">
        <f>SUBTOTAL(109,P7:P79)</f>
        <v>0</v>
      </c>
      <c r="Q6" s="116"/>
    </row>
    <row r="7" s="79" customFormat="1" ht="60" customHeight="1" spans="1:17">
      <c r="A7" s="93">
        <v>1</v>
      </c>
      <c r="B7" s="94" t="s">
        <v>25</v>
      </c>
      <c r="C7" s="94" t="s">
        <v>26</v>
      </c>
      <c r="D7" s="95">
        <v>45078</v>
      </c>
      <c r="E7" s="94" t="s">
        <v>27</v>
      </c>
      <c r="F7" s="70" t="s">
        <v>28</v>
      </c>
      <c r="G7" s="94" t="s">
        <v>29</v>
      </c>
      <c r="H7" s="94"/>
      <c r="I7" s="94"/>
      <c r="J7" s="94" t="s">
        <v>30</v>
      </c>
      <c r="K7" s="70" t="s">
        <v>31</v>
      </c>
      <c r="L7" s="14">
        <f>SUM(M7:P7)</f>
        <v>658.44</v>
      </c>
      <c r="M7" s="14">
        <v>658.44</v>
      </c>
      <c r="N7" s="14"/>
      <c r="O7" s="111"/>
      <c r="P7" s="111"/>
      <c r="Q7" s="95">
        <v>45078</v>
      </c>
    </row>
    <row r="8" s="79" customFormat="1" ht="79" customHeight="1" spans="1:17">
      <c r="A8" s="93">
        <v>2</v>
      </c>
      <c r="B8" s="94" t="s">
        <v>32</v>
      </c>
      <c r="C8" s="94" t="s">
        <v>33</v>
      </c>
      <c r="D8" s="95">
        <v>45200</v>
      </c>
      <c r="E8" s="94" t="s">
        <v>34</v>
      </c>
      <c r="F8" s="70" t="s">
        <v>35</v>
      </c>
      <c r="G8" s="94" t="s">
        <v>29</v>
      </c>
      <c r="H8" s="94"/>
      <c r="I8" s="94"/>
      <c r="J8" s="94" t="s">
        <v>30</v>
      </c>
      <c r="K8" s="70" t="s">
        <v>31</v>
      </c>
      <c r="L8" s="14">
        <f>SUM(M8:P8)</f>
        <v>644.23</v>
      </c>
      <c r="M8" s="14">
        <v>644.23</v>
      </c>
      <c r="N8" s="14"/>
      <c r="O8" s="111"/>
      <c r="P8" s="111"/>
      <c r="Q8" s="95">
        <v>45200</v>
      </c>
    </row>
    <row r="9" s="79" customFormat="1" ht="45" customHeight="1" spans="1:17">
      <c r="A9" s="93">
        <v>3</v>
      </c>
      <c r="B9" s="94" t="s">
        <v>36</v>
      </c>
      <c r="C9" s="94" t="s">
        <v>37</v>
      </c>
      <c r="D9" s="95">
        <v>45200</v>
      </c>
      <c r="E9" s="94" t="s">
        <v>38</v>
      </c>
      <c r="F9" s="70" t="s">
        <v>39</v>
      </c>
      <c r="G9" s="94" t="s">
        <v>29</v>
      </c>
      <c r="H9" s="94"/>
      <c r="I9" s="94"/>
      <c r="J9" s="94" t="s">
        <v>40</v>
      </c>
      <c r="K9" s="70" t="s">
        <v>31</v>
      </c>
      <c r="L9" s="14">
        <f t="shared" ref="L9:L16" si="0">SUM(M9:P9)</f>
        <v>586</v>
      </c>
      <c r="M9" s="14">
        <v>586</v>
      </c>
      <c r="N9" s="14"/>
      <c r="O9" s="111"/>
      <c r="P9" s="111"/>
      <c r="Q9" s="95">
        <v>45200</v>
      </c>
    </row>
    <row r="10" s="79" customFormat="1" ht="51" spans="1:17">
      <c r="A10" s="93">
        <v>4</v>
      </c>
      <c r="B10" s="94" t="s">
        <v>41</v>
      </c>
      <c r="C10" s="94" t="s">
        <v>33</v>
      </c>
      <c r="D10" s="95">
        <v>45200</v>
      </c>
      <c r="E10" s="94" t="s">
        <v>42</v>
      </c>
      <c r="F10" s="70" t="s">
        <v>43</v>
      </c>
      <c r="G10" s="94" t="s">
        <v>29</v>
      </c>
      <c r="H10" s="94"/>
      <c r="I10" s="94"/>
      <c r="J10" s="94" t="s">
        <v>44</v>
      </c>
      <c r="K10" s="70" t="s">
        <v>31</v>
      </c>
      <c r="L10" s="14">
        <f t="shared" si="0"/>
        <v>4100</v>
      </c>
      <c r="M10" s="14">
        <v>4100</v>
      </c>
      <c r="N10" s="14"/>
      <c r="O10" s="111"/>
      <c r="P10" s="111"/>
      <c r="Q10" s="95">
        <v>45200</v>
      </c>
    </row>
    <row r="11" s="79" customFormat="1" ht="66" customHeight="1" spans="1:17">
      <c r="A11" s="93">
        <v>5</v>
      </c>
      <c r="B11" s="94" t="s">
        <v>45</v>
      </c>
      <c r="C11" s="96" t="s">
        <v>46</v>
      </c>
      <c r="D11" s="95">
        <v>45261</v>
      </c>
      <c r="E11" s="94" t="s">
        <v>47</v>
      </c>
      <c r="F11" s="70" t="s">
        <v>48</v>
      </c>
      <c r="G11" s="94"/>
      <c r="H11" s="94"/>
      <c r="I11" s="94" t="s">
        <v>29</v>
      </c>
      <c r="J11" s="94" t="s">
        <v>30</v>
      </c>
      <c r="K11" s="70" t="s">
        <v>31</v>
      </c>
      <c r="L11" s="14">
        <f t="shared" si="0"/>
        <v>3000</v>
      </c>
      <c r="M11" s="14">
        <v>3000</v>
      </c>
      <c r="N11" s="14"/>
      <c r="O11" s="111"/>
      <c r="P11" s="111"/>
      <c r="Q11" s="95">
        <v>45261</v>
      </c>
    </row>
    <row r="12" s="79" customFormat="1" ht="66" customHeight="1" spans="1:17">
      <c r="A12" s="93">
        <v>6</v>
      </c>
      <c r="B12" s="94" t="s">
        <v>49</v>
      </c>
      <c r="C12" s="63" t="s">
        <v>50</v>
      </c>
      <c r="D12" s="95">
        <v>45200</v>
      </c>
      <c r="E12" s="94" t="s">
        <v>38</v>
      </c>
      <c r="F12" s="70" t="s">
        <v>51</v>
      </c>
      <c r="G12" s="94" t="s">
        <v>29</v>
      </c>
      <c r="H12" s="97"/>
      <c r="I12" s="94"/>
      <c r="J12" s="94" t="s">
        <v>40</v>
      </c>
      <c r="K12" s="70" t="s">
        <v>31</v>
      </c>
      <c r="L12" s="14">
        <f t="shared" si="0"/>
        <v>711.42</v>
      </c>
      <c r="M12" s="94">
        <v>711.42</v>
      </c>
      <c r="N12" s="94"/>
      <c r="O12" s="94"/>
      <c r="P12" s="94"/>
      <c r="Q12" s="95">
        <v>45200</v>
      </c>
    </row>
    <row r="13" s="79" customFormat="1" ht="66" customHeight="1" spans="1:17">
      <c r="A13" s="93">
        <v>7</v>
      </c>
      <c r="B13" s="94" t="s">
        <v>52</v>
      </c>
      <c r="C13" s="63" t="s">
        <v>53</v>
      </c>
      <c r="D13" s="95">
        <v>45200</v>
      </c>
      <c r="E13" s="94" t="s">
        <v>38</v>
      </c>
      <c r="F13" s="70" t="s">
        <v>54</v>
      </c>
      <c r="G13" s="94" t="s">
        <v>29</v>
      </c>
      <c r="H13" s="97"/>
      <c r="I13" s="94"/>
      <c r="J13" s="94" t="s">
        <v>40</v>
      </c>
      <c r="K13" s="70" t="s">
        <v>31</v>
      </c>
      <c r="L13" s="14">
        <f t="shared" si="0"/>
        <v>750.13</v>
      </c>
      <c r="M13" s="94">
        <v>750.13</v>
      </c>
      <c r="N13" s="94"/>
      <c r="O13" s="94"/>
      <c r="P13" s="94"/>
      <c r="Q13" s="95">
        <v>45200</v>
      </c>
    </row>
    <row r="14" s="79" customFormat="1" ht="66" customHeight="1" spans="1:17">
      <c r="A14" s="93">
        <v>8</v>
      </c>
      <c r="B14" s="94" t="s">
        <v>55</v>
      </c>
      <c r="C14" s="63" t="s">
        <v>56</v>
      </c>
      <c r="D14" s="95">
        <v>45200</v>
      </c>
      <c r="E14" s="94" t="s">
        <v>38</v>
      </c>
      <c r="F14" s="70" t="s">
        <v>57</v>
      </c>
      <c r="G14" s="94" t="s">
        <v>29</v>
      </c>
      <c r="H14" s="97"/>
      <c r="I14" s="94"/>
      <c r="J14" s="94" t="s">
        <v>40</v>
      </c>
      <c r="K14" s="70" t="s">
        <v>31</v>
      </c>
      <c r="L14" s="14">
        <f t="shared" si="0"/>
        <v>568.98</v>
      </c>
      <c r="M14" s="94">
        <v>568.98</v>
      </c>
      <c r="N14" s="94"/>
      <c r="O14" s="94"/>
      <c r="P14" s="94"/>
      <c r="Q14" s="95">
        <v>45200</v>
      </c>
    </row>
    <row r="15" s="79" customFormat="1" ht="66" customHeight="1" spans="1:17">
      <c r="A15" s="93">
        <v>9</v>
      </c>
      <c r="B15" s="94" t="s">
        <v>58</v>
      </c>
      <c r="C15" s="63" t="s">
        <v>59</v>
      </c>
      <c r="D15" s="95">
        <v>45200</v>
      </c>
      <c r="E15" s="94" t="s">
        <v>38</v>
      </c>
      <c r="F15" s="70" t="s">
        <v>60</v>
      </c>
      <c r="G15" s="94" t="s">
        <v>29</v>
      </c>
      <c r="H15" s="97"/>
      <c r="I15" s="94"/>
      <c r="J15" s="94" t="s">
        <v>40</v>
      </c>
      <c r="K15" s="70" t="s">
        <v>31</v>
      </c>
      <c r="L15" s="14">
        <f t="shared" si="0"/>
        <v>356.43</v>
      </c>
      <c r="M15" s="94">
        <v>356.43</v>
      </c>
      <c r="N15" s="94"/>
      <c r="O15" s="94"/>
      <c r="P15" s="94"/>
      <c r="Q15" s="95">
        <v>45200</v>
      </c>
    </row>
    <row r="16" s="79" customFormat="1" ht="65" customHeight="1" spans="1:17">
      <c r="A16" s="93">
        <v>10</v>
      </c>
      <c r="B16" s="94" t="s">
        <v>61</v>
      </c>
      <c r="C16" s="94" t="s">
        <v>62</v>
      </c>
      <c r="D16" s="95">
        <v>45200</v>
      </c>
      <c r="E16" s="94" t="s">
        <v>38</v>
      </c>
      <c r="F16" s="70" t="s">
        <v>63</v>
      </c>
      <c r="G16" s="94" t="s">
        <v>29</v>
      </c>
      <c r="H16" s="97"/>
      <c r="I16" s="94"/>
      <c r="J16" s="94" t="s">
        <v>40</v>
      </c>
      <c r="K16" s="70" t="s">
        <v>31</v>
      </c>
      <c r="L16" s="14">
        <f t="shared" si="0"/>
        <v>539.68</v>
      </c>
      <c r="M16" s="14">
        <v>539.68</v>
      </c>
      <c r="N16" s="14"/>
      <c r="O16" s="111"/>
      <c r="P16" s="111"/>
      <c r="Q16" s="95">
        <v>45200</v>
      </c>
    </row>
    <row r="17" s="79" customFormat="1" ht="52" customHeight="1" spans="1:17">
      <c r="A17" s="69">
        <v>11</v>
      </c>
      <c r="B17" s="94" t="s">
        <v>64</v>
      </c>
      <c r="C17" s="98" t="s">
        <v>65</v>
      </c>
      <c r="D17" s="95">
        <v>45200</v>
      </c>
      <c r="E17" s="94" t="s">
        <v>42</v>
      </c>
      <c r="F17" s="99" t="s">
        <v>66</v>
      </c>
      <c r="G17" s="94" t="s">
        <v>29</v>
      </c>
      <c r="H17" s="94"/>
      <c r="I17" s="94"/>
      <c r="J17" s="94" t="s">
        <v>67</v>
      </c>
      <c r="K17" s="70" t="s">
        <v>68</v>
      </c>
      <c r="L17" s="14">
        <f>SUM(M17:P20)</f>
        <v>2212.26</v>
      </c>
      <c r="M17" s="14"/>
      <c r="N17" s="14">
        <v>1092.31</v>
      </c>
      <c r="O17" s="111"/>
      <c r="P17" s="111"/>
      <c r="Q17" s="117">
        <v>45200</v>
      </c>
    </row>
    <row r="18" s="79" customFormat="1" ht="52" customHeight="1" spans="1:17">
      <c r="A18" s="69"/>
      <c r="B18" s="94"/>
      <c r="C18" s="98"/>
      <c r="D18" s="95"/>
      <c r="E18" s="94"/>
      <c r="F18" s="100"/>
      <c r="G18" s="94"/>
      <c r="H18" s="94"/>
      <c r="I18" s="94"/>
      <c r="J18" s="94"/>
      <c r="K18" s="70" t="s">
        <v>31</v>
      </c>
      <c r="L18" s="14"/>
      <c r="M18" s="14">
        <v>884.38</v>
      </c>
      <c r="N18" s="14"/>
      <c r="O18" s="111"/>
      <c r="P18" s="111"/>
      <c r="Q18" s="117"/>
    </row>
    <row r="19" s="79" customFormat="1" ht="35" customHeight="1" spans="1:17">
      <c r="A19" s="69"/>
      <c r="B19" s="94"/>
      <c r="C19" s="98"/>
      <c r="D19" s="95"/>
      <c r="E19" s="94"/>
      <c r="F19" s="100"/>
      <c r="G19" s="94"/>
      <c r="H19" s="94"/>
      <c r="I19" s="94"/>
      <c r="J19" s="94"/>
      <c r="K19" s="112" t="s">
        <v>69</v>
      </c>
      <c r="L19" s="14"/>
      <c r="M19" s="14">
        <v>227.34</v>
      </c>
      <c r="N19" s="14"/>
      <c r="O19" s="111"/>
      <c r="P19" s="111"/>
      <c r="Q19" s="117"/>
    </row>
    <row r="20" s="79" customFormat="1" ht="30" customHeight="1" spans="1:17">
      <c r="A20" s="69"/>
      <c r="B20" s="94"/>
      <c r="C20" s="98"/>
      <c r="D20" s="95"/>
      <c r="E20" s="94"/>
      <c r="F20" s="101"/>
      <c r="G20" s="94"/>
      <c r="H20" s="94"/>
      <c r="I20" s="94"/>
      <c r="J20" s="94"/>
      <c r="K20" s="112" t="s">
        <v>70</v>
      </c>
      <c r="L20" s="14"/>
      <c r="M20" s="14">
        <v>8.23</v>
      </c>
      <c r="N20" s="14"/>
      <c r="O20" s="111"/>
      <c r="P20" s="111"/>
      <c r="Q20" s="117"/>
    </row>
    <row r="21" s="79" customFormat="1" ht="29" customHeight="1" spans="1:17">
      <c r="A21" s="69">
        <v>12</v>
      </c>
      <c r="B21" s="94" t="s">
        <v>71</v>
      </c>
      <c r="C21" s="94" t="s">
        <v>56</v>
      </c>
      <c r="D21" s="95">
        <v>45200</v>
      </c>
      <c r="E21" s="94" t="s">
        <v>42</v>
      </c>
      <c r="F21" s="99" t="s">
        <v>72</v>
      </c>
      <c r="G21" s="94" t="s">
        <v>29</v>
      </c>
      <c r="H21" s="94"/>
      <c r="I21" s="94"/>
      <c r="J21" s="94" t="s">
        <v>67</v>
      </c>
      <c r="K21" s="70" t="s">
        <v>73</v>
      </c>
      <c r="L21" s="14">
        <f>SUM(M21:P27)</f>
        <v>1191.01</v>
      </c>
      <c r="M21" s="14">
        <v>319</v>
      </c>
      <c r="N21" s="14"/>
      <c r="O21" s="111"/>
      <c r="P21" s="111"/>
      <c r="Q21" s="117">
        <v>45200</v>
      </c>
    </row>
    <row r="22" s="79" customFormat="1" ht="46" customHeight="1" spans="1:17">
      <c r="A22" s="69"/>
      <c r="B22" s="94"/>
      <c r="C22" s="94"/>
      <c r="D22" s="95"/>
      <c r="E22" s="94"/>
      <c r="F22" s="100"/>
      <c r="G22" s="94"/>
      <c r="H22" s="94"/>
      <c r="I22" s="94"/>
      <c r="J22" s="94"/>
      <c r="K22" s="70" t="s">
        <v>31</v>
      </c>
      <c r="L22" s="14"/>
      <c r="M22" s="14">
        <v>626.9</v>
      </c>
      <c r="N22" s="14"/>
      <c r="O22" s="111"/>
      <c r="P22" s="111"/>
      <c r="Q22" s="117"/>
    </row>
    <row r="23" s="79" customFormat="1" ht="35" customHeight="1" spans="1:17">
      <c r="A23" s="69"/>
      <c r="B23" s="94"/>
      <c r="C23" s="94"/>
      <c r="D23" s="95"/>
      <c r="E23" s="94"/>
      <c r="F23" s="100"/>
      <c r="G23" s="94"/>
      <c r="H23" s="94"/>
      <c r="I23" s="94"/>
      <c r="J23" s="94"/>
      <c r="K23" s="70" t="s">
        <v>74</v>
      </c>
      <c r="L23" s="14"/>
      <c r="M23" s="14"/>
      <c r="N23" s="14">
        <v>148</v>
      </c>
      <c r="O23" s="111"/>
      <c r="P23" s="111"/>
      <c r="Q23" s="117"/>
    </row>
    <row r="24" s="79" customFormat="1" ht="33" customHeight="1" spans="1:17">
      <c r="A24" s="69"/>
      <c r="B24" s="94"/>
      <c r="C24" s="94"/>
      <c r="D24" s="95"/>
      <c r="E24" s="94"/>
      <c r="F24" s="100"/>
      <c r="G24" s="94"/>
      <c r="H24" s="94"/>
      <c r="I24" s="94"/>
      <c r="J24" s="94"/>
      <c r="K24" s="70" t="s">
        <v>75</v>
      </c>
      <c r="L24" s="14"/>
      <c r="M24" s="14">
        <v>9.59</v>
      </c>
      <c r="N24" s="14"/>
      <c r="O24" s="111"/>
      <c r="P24" s="111"/>
      <c r="Q24" s="117"/>
    </row>
    <row r="25" s="79" customFormat="1" ht="35" customHeight="1" spans="1:17">
      <c r="A25" s="69"/>
      <c r="B25" s="94"/>
      <c r="C25" s="94"/>
      <c r="D25" s="95"/>
      <c r="E25" s="94"/>
      <c r="F25" s="100"/>
      <c r="G25" s="94"/>
      <c r="H25" s="94"/>
      <c r="I25" s="94"/>
      <c r="J25" s="94"/>
      <c r="K25" s="70" t="s">
        <v>76</v>
      </c>
      <c r="L25" s="14"/>
      <c r="M25" s="14"/>
      <c r="N25" s="14">
        <v>25.02</v>
      </c>
      <c r="O25" s="111"/>
      <c r="P25" s="111"/>
      <c r="Q25" s="117"/>
    </row>
    <row r="26" s="79" customFormat="1" ht="35" customHeight="1" spans="1:17">
      <c r="A26" s="69"/>
      <c r="B26" s="94"/>
      <c r="C26" s="94"/>
      <c r="D26" s="95"/>
      <c r="E26" s="94"/>
      <c r="F26" s="100"/>
      <c r="G26" s="94"/>
      <c r="H26" s="94"/>
      <c r="I26" s="94"/>
      <c r="J26" s="94"/>
      <c r="K26" s="70" t="s">
        <v>77</v>
      </c>
      <c r="L26" s="14"/>
      <c r="M26" s="14"/>
      <c r="N26" s="14">
        <v>41.5</v>
      </c>
      <c r="O26" s="111"/>
      <c r="P26" s="111"/>
      <c r="Q26" s="117"/>
    </row>
    <row r="27" s="79" customFormat="1" ht="39" customHeight="1" spans="1:17">
      <c r="A27" s="69"/>
      <c r="B27" s="94"/>
      <c r="C27" s="94"/>
      <c r="D27" s="95"/>
      <c r="E27" s="94"/>
      <c r="F27" s="101"/>
      <c r="G27" s="94"/>
      <c r="H27" s="94"/>
      <c r="I27" s="94"/>
      <c r="J27" s="94"/>
      <c r="K27" s="97" t="s">
        <v>78</v>
      </c>
      <c r="L27" s="14"/>
      <c r="M27" s="14"/>
      <c r="N27" s="14">
        <v>21</v>
      </c>
      <c r="O27" s="111"/>
      <c r="P27" s="111"/>
      <c r="Q27" s="117"/>
    </row>
    <row r="28" s="79" customFormat="1" ht="67" customHeight="1" spans="1:17">
      <c r="A28" s="93">
        <v>13</v>
      </c>
      <c r="B28" s="94" t="s">
        <v>79</v>
      </c>
      <c r="C28" s="94" t="s">
        <v>80</v>
      </c>
      <c r="D28" s="95">
        <v>45200</v>
      </c>
      <c r="E28" s="94" t="s">
        <v>42</v>
      </c>
      <c r="F28" s="70" t="s">
        <v>81</v>
      </c>
      <c r="G28" s="94" t="s">
        <v>29</v>
      </c>
      <c r="H28" s="97"/>
      <c r="I28" s="94"/>
      <c r="J28" s="94" t="s">
        <v>40</v>
      </c>
      <c r="K28" s="70" t="s">
        <v>82</v>
      </c>
      <c r="L28" s="14">
        <f t="shared" ref="L28:L63" si="1">SUM(M28:P28)</f>
        <v>355.29</v>
      </c>
      <c r="M28" s="14">
        <v>355.29</v>
      </c>
      <c r="N28" s="14"/>
      <c r="O28" s="111"/>
      <c r="P28" s="111"/>
      <c r="Q28" s="95">
        <v>45200</v>
      </c>
    </row>
    <row r="29" s="79" customFormat="1" ht="90" customHeight="1" spans="1:17">
      <c r="A29" s="93">
        <v>14</v>
      </c>
      <c r="B29" s="94" t="s">
        <v>83</v>
      </c>
      <c r="C29" s="94" t="s">
        <v>84</v>
      </c>
      <c r="D29" s="95">
        <v>45200</v>
      </c>
      <c r="E29" s="94" t="s">
        <v>42</v>
      </c>
      <c r="F29" s="70" t="s">
        <v>85</v>
      </c>
      <c r="G29" s="94" t="s">
        <v>29</v>
      </c>
      <c r="H29" s="97"/>
      <c r="I29" s="94"/>
      <c r="J29" s="94" t="s">
        <v>40</v>
      </c>
      <c r="K29" s="70" t="s">
        <v>82</v>
      </c>
      <c r="L29" s="14">
        <f t="shared" si="1"/>
        <v>355.28</v>
      </c>
      <c r="M29" s="14">
        <v>355.28</v>
      </c>
      <c r="N29" s="14"/>
      <c r="O29" s="111"/>
      <c r="P29" s="111"/>
      <c r="Q29" s="95">
        <v>45200</v>
      </c>
    </row>
    <row r="30" s="79" customFormat="1" ht="90" customHeight="1" spans="1:17">
      <c r="A30" s="93">
        <v>15</v>
      </c>
      <c r="B30" s="94" t="s">
        <v>86</v>
      </c>
      <c r="C30" s="94" t="s">
        <v>87</v>
      </c>
      <c r="D30" s="95">
        <v>45200</v>
      </c>
      <c r="E30" s="94" t="s">
        <v>42</v>
      </c>
      <c r="F30" s="70" t="s">
        <v>88</v>
      </c>
      <c r="G30" s="94" t="s">
        <v>29</v>
      </c>
      <c r="H30" s="97"/>
      <c r="I30" s="94"/>
      <c r="J30" s="94" t="s">
        <v>40</v>
      </c>
      <c r="K30" s="70" t="s">
        <v>82</v>
      </c>
      <c r="L30" s="14">
        <f t="shared" si="1"/>
        <v>340.77</v>
      </c>
      <c r="M30" s="14">
        <v>340.77</v>
      </c>
      <c r="N30" s="14"/>
      <c r="O30" s="111"/>
      <c r="P30" s="111"/>
      <c r="Q30" s="95">
        <v>45200</v>
      </c>
    </row>
    <row r="31" s="79" customFormat="1" ht="51" spans="1:17">
      <c r="A31" s="93">
        <v>16</v>
      </c>
      <c r="B31" s="94" t="s">
        <v>89</v>
      </c>
      <c r="C31" s="94" t="s">
        <v>90</v>
      </c>
      <c r="D31" s="95">
        <v>45200</v>
      </c>
      <c r="E31" s="94" t="s">
        <v>38</v>
      </c>
      <c r="F31" s="70" t="s">
        <v>91</v>
      </c>
      <c r="G31" s="94" t="s">
        <v>29</v>
      </c>
      <c r="H31" s="97"/>
      <c r="I31" s="94"/>
      <c r="J31" s="94" t="s">
        <v>40</v>
      </c>
      <c r="K31" s="70" t="s">
        <v>82</v>
      </c>
      <c r="L31" s="14">
        <f t="shared" si="1"/>
        <v>308.39</v>
      </c>
      <c r="M31" s="14">
        <v>308.39</v>
      </c>
      <c r="N31" s="14"/>
      <c r="O31" s="111"/>
      <c r="P31" s="111"/>
      <c r="Q31" s="95">
        <v>45200</v>
      </c>
    </row>
    <row r="32" s="79" customFormat="1" ht="48" customHeight="1" spans="1:17">
      <c r="A32" s="93">
        <v>17</v>
      </c>
      <c r="B32" s="94" t="s">
        <v>92</v>
      </c>
      <c r="C32" s="94" t="s">
        <v>93</v>
      </c>
      <c r="D32" s="95">
        <v>45200</v>
      </c>
      <c r="E32" s="94" t="s">
        <v>94</v>
      </c>
      <c r="F32" s="70" t="s">
        <v>95</v>
      </c>
      <c r="G32" s="94" t="s">
        <v>29</v>
      </c>
      <c r="H32" s="97"/>
      <c r="I32" s="94"/>
      <c r="J32" s="94" t="s">
        <v>40</v>
      </c>
      <c r="K32" s="70" t="s">
        <v>82</v>
      </c>
      <c r="L32" s="14">
        <f t="shared" si="1"/>
        <v>353.89</v>
      </c>
      <c r="M32" s="14">
        <v>353.89</v>
      </c>
      <c r="N32" s="14"/>
      <c r="O32" s="111"/>
      <c r="P32" s="111"/>
      <c r="Q32" s="95">
        <v>45200</v>
      </c>
    </row>
    <row r="33" s="79" customFormat="1" ht="48" customHeight="1" spans="1:17">
      <c r="A33" s="93">
        <v>18</v>
      </c>
      <c r="B33" s="94" t="s">
        <v>96</v>
      </c>
      <c r="C33" s="94" t="s">
        <v>93</v>
      </c>
      <c r="D33" s="95">
        <v>45200</v>
      </c>
      <c r="E33" s="94" t="s">
        <v>94</v>
      </c>
      <c r="F33" s="70" t="s">
        <v>97</v>
      </c>
      <c r="G33" s="94" t="s">
        <v>29</v>
      </c>
      <c r="H33" s="97"/>
      <c r="I33" s="94"/>
      <c r="J33" s="94" t="s">
        <v>40</v>
      </c>
      <c r="K33" s="70" t="s">
        <v>82</v>
      </c>
      <c r="L33" s="14">
        <f t="shared" si="1"/>
        <v>334.85</v>
      </c>
      <c r="M33" s="14">
        <v>334.85</v>
      </c>
      <c r="N33" s="14"/>
      <c r="O33" s="111"/>
      <c r="P33" s="111"/>
      <c r="Q33" s="95">
        <v>45200</v>
      </c>
    </row>
    <row r="34" s="79" customFormat="1" ht="48" customHeight="1" spans="1:17">
      <c r="A34" s="93">
        <v>19</v>
      </c>
      <c r="B34" s="94" t="s">
        <v>98</v>
      </c>
      <c r="C34" s="94" t="s">
        <v>99</v>
      </c>
      <c r="D34" s="95">
        <v>45200</v>
      </c>
      <c r="E34" s="94" t="s">
        <v>42</v>
      </c>
      <c r="F34" s="70" t="s">
        <v>100</v>
      </c>
      <c r="G34" s="94" t="s">
        <v>29</v>
      </c>
      <c r="H34" s="97"/>
      <c r="I34" s="94"/>
      <c r="J34" s="94" t="s">
        <v>40</v>
      </c>
      <c r="K34" s="70" t="s">
        <v>31</v>
      </c>
      <c r="L34" s="14">
        <f t="shared" si="1"/>
        <v>933.5</v>
      </c>
      <c r="M34" s="14">
        <v>933.5</v>
      </c>
      <c r="N34" s="14"/>
      <c r="O34" s="111"/>
      <c r="P34" s="111"/>
      <c r="Q34" s="95">
        <v>45200</v>
      </c>
    </row>
    <row r="35" s="79" customFormat="1" ht="52" customHeight="1" spans="1:17">
      <c r="A35" s="93">
        <v>20</v>
      </c>
      <c r="B35" s="94" t="s">
        <v>101</v>
      </c>
      <c r="C35" s="94" t="s">
        <v>102</v>
      </c>
      <c r="D35" s="95">
        <v>45200</v>
      </c>
      <c r="E35" s="94" t="s">
        <v>42</v>
      </c>
      <c r="F35" s="70" t="s">
        <v>103</v>
      </c>
      <c r="G35" s="94" t="s">
        <v>29</v>
      </c>
      <c r="H35" s="97"/>
      <c r="I35" s="94"/>
      <c r="J35" s="94" t="s">
        <v>40</v>
      </c>
      <c r="K35" s="70" t="s">
        <v>31</v>
      </c>
      <c r="L35" s="14">
        <f t="shared" si="1"/>
        <v>1159.33</v>
      </c>
      <c r="M35" s="14">
        <v>1159.33</v>
      </c>
      <c r="N35" s="14"/>
      <c r="O35" s="111"/>
      <c r="P35" s="111"/>
      <c r="Q35" s="95">
        <v>45200</v>
      </c>
    </row>
    <row r="36" s="79" customFormat="1" ht="103" customHeight="1" spans="1:17">
      <c r="A36" s="93">
        <v>21</v>
      </c>
      <c r="B36" s="94" t="s">
        <v>104</v>
      </c>
      <c r="C36" s="94" t="s">
        <v>105</v>
      </c>
      <c r="D36" s="95">
        <v>45200</v>
      </c>
      <c r="E36" s="94" t="s">
        <v>106</v>
      </c>
      <c r="F36" s="70" t="s">
        <v>107</v>
      </c>
      <c r="G36" s="94"/>
      <c r="H36" s="94" t="s">
        <v>29</v>
      </c>
      <c r="I36" s="94"/>
      <c r="J36" s="94" t="s">
        <v>108</v>
      </c>
      <c r="K36" s="70" t="s">
        <v>82</v>
      </c>
      <c r="L36" s="14">
        <f t="shared" si="1"/>
        <v>335</v>
      </c>
      <c r="M36" s="14">
        <v>335</v>
      </c>
      <c r="N36" s="14"/>
      <c r="O36" s="111"/>
      <c r="P36" s="111"/>
      <c r="Q36" s="95">
        <v>45200</v>
      </c>
    </row>
    <row r="37" s="79" customFormat="1" ht="88" customHeight="1" spans="1:17">
      <c r="A37" s="93">
        <v>22</v>
      </c>
      <c r="B37" s="94" t="s">
        <v>109</v>
      </c>
      <c r="C37" s="94" t="s">
        <v>110</v>
      </c>
      <c r="D37" s="95">
        <v>45078</v>
      </c>
      <c r="E37" s="94" t="s">
        <v>34</v>
      </c>
      <c r="F37" s="70" t="s">
        <v>111</v>
      </c>
      <c r="G37" s="94"/>
      <c r="H37" s="94" t="s">
        <v>29</v>
      </c>
      <c r="I37" s="94"/>
      <c r="J37" s="94" t="s">
        <v>112</v>
      </c>
      <c r="K37" s="70" t="s">
        <v>31</v>
      </c>
      <c r="L37" s="14">
        <f t="shared" si="1"/>
        <v>390.35</v>
      </c>
      <c r="M37" s="14">
        <v>390.35</v>
      </c>
      <c r="N37" s="14"/>
      <c r="O37" s="111"/>
      <c r="P37" s="111"/>
      <c r="Q37" s="95">
        <v>45078</v>
      </c>
    </row>
    <row r="38" s="79" customFormat="1" ht="88" customHeight="1" spans="1:17">
      <c r="A38" s="93">
        <v>23</v>
      </c>
      <c r="B38" s="94" t="s">
        <v>113</v>
      </c>
      <c r="C38" s="94" t="s">
        <v>37</v>
      </c>
      <c r="D38" s="95">
        <v>45078</v>
      </c>
      <c r="E38" s="94" t="s">
        <v>34</v>
      </c>
      <c r="F38" s="70" t="s">
        <v>114</v>
      </c>
      <c r="G38" s="94"/>
      <c r="H38" s="94" t="s">
        <v>29</v>
      </c>
      <c r="I38" s="94"/>
      <c r="J38" s="94" t="s">
        <v>112</v>
      </c>
      <c r="K38" s="70" t="s">
        <v>31</v>
      </c>
      <c r="L38" s="14">
        <f t="shared" si="1"/>
        <v>387.93</v>
      </c>
      <c r="M38" s="14">
        <v>387.93</v>
      </c>
      <c r="N38" s="14"/>
      <c r="O38" s="111"/>
      <c r="P38" s="111"/>
      <c r="Q38" s="95">
        <v>45078</v>
      </c>
    </row>
    <row r="39" s="79" customFormat="1" ht="51" spans="1:17">
      <c r="A39" s="93">
        <v>24</v>
      </c>
      <c r="B39" s="94" t="s">
        <v>115</v>
      </c>
      <c r="C39" s="94" t="s">
        <v>24</v>
      </c>
      <c r="D39" s="95">
        <v>45200</v>
      </c>
      <c r="E39" s="94" t="s">
        <v>38</v>
      </c>
      <c r="F39" s="70" t="s">
        <v>116</v>
      </c>
      <c r="G39" s="94"/>
      <c r="H39" s="94" t="s">
        <v>29</v>
      </c>
      <c r="I39" s="94"/>
      <c r="J39" s="94" t="s">
        <v>40</v>
      </c>
      <c r="K39" s="70" t="s">
        <v>68</v>
      </c>
      <c r="L39" s="14">
        <f t="shared" si="1"/>
        <v>2000</v>
      </c>
      <c r="M39" s="14"/>
      <c r="N39" s="14">
        <v>2000</v>
      </c>
      <c r="O39" s="111"/>
      <c r="P39" s="111"/>
      <c r="Q39" s="95">
        <v>45200</v>
      </c>
    </row>
    <row r="40" s="79" customFormat="1" ht="76.5" spans="1:17">
      <c r="A40" s="93">
        <v>25</v>
      </c>
      <c r="B40" s="94" t="s">
        <v>117</v>
      </c>
      <c r="C40" s="94" t="s">
        <v>118</v>
      </c>
      <c r="D40" s="95">
        <v>45200</v>
      </c>
      <c r="E40" s="94" t="s">
        <v>106</v>
      </c>
      <c r="F40" s="70" t="s">
        <v>119</v>
      </c>
      <c r="G40" s="94"/>
      <c r="H40" s="94" t="s">
        <v>29</v>
      </c>
      <c r="I40" s="94"/>
      <c r="J40" s="94" t="s">
        <v>108</v>
      </c>
      <c r="K40" s="70" t="s">
        <v>31</v>
      </c>
      <c r="L40" s="14">
        <f t="shared" si="1"/>
        <v>542.44</v>
      </c>
      <c r="M40" s="14">
        <v>542.44</v>
      </c>
      <c r="N40" s="14"/>
      <c r="O40" s="111"/>
      <c r="P40" s="111"/>
      <c r="Q40" s="95">
        <v>45200</v>
      </c>
    </row>
    <row r="41" s="79" customFormat="1" ht="76.5" spans="1:17">
      <c r="A41" s="93">
        <v>26</v>
      </c>
      <c r="B41" s="94" t="s">
        <v>120</v>
      </c>
      <c r="C41" s="93" t="s">
        <v>121</v>
      </c>
      <c r="D41" s="95">
        <v>45200</v>
      </c>
      <c r="E41" s="94" t="s">
        <v>122</v>
      </c>
      <c r="F41" s="70" t="s">
        <v>123</v>
      </c>
      <c r="G41" s="94"/>
      <c r="H41" s="94" t="s">
        <v>29</v>
      </c>
      <c r="I41" s="94"/>
      <c r="J41" s="94" t="s">
        <v>112</v>
      </c>
      <c r="K41" s="70" t="s">
        <v>68</v>
      </c>
      <c r="L41" s="14">
        <f t="shared" si="1"/>
        <v>246.48</v>
      </c>
      <c r="M41" s="14"/>
      <c r="N41" s="14">
        <v>246.48</v>
      </c>
      <c r="O41" s="111"/>
      <c r="P41" s="111"/>
      <c r="Q41" s="95">
        <v>45200</v>
      </c>
    </row>
    <row r="42" s="79" customFormat="1" ht="155" customHeight="1" spans="1:17">
      <c r="A42" s="93">
        <v>27</v>
      </c>
      <c r="B42" s="94" t="s">
        <v>124</v>
      </c>
      <c r="C42" s="94" t="s">
        <v>125</v>
      </c>
      <c r="D42" s="95">
        <v>45200</v>
      </c>
      <c r="E42" s="94" t="s">
        <v>126</v>
      </c>
      <c r="F42" s="70" t="s">
        <v>127</v>
      </c>
      <c r="G42" s="94"/>
      <c r="H42" s="94" t="s">
        <v>29</v>
      </c>
      <c r="I42" s="94"/>
      <c r="J42" s="94" t="s">
        <v>112</v>
      </c>
      <c r="K42" s="70" t="s">
        <v>31</v>
      </c>
      <c r="L42" s="14">
        <f t="shared" si="1"/>
        <v>2950</v>
      </c>
      <c r="M42" s="14">
        <v>2950</v>
      </c>
      <c r="N42" s="14"/>
      <c r="O42" s="111"/>
      <c r="P42" s="111"/>
      <c r="Q42" s="117">
        <v>45200</v>
      </c>
    </row>
    <row r="43" s="79" customFormat="1" ht="95" customHeight="1" spans="1:17">
      <c r="A43" s="93">
        <v>28</v>
      </c>
      <c r="B43" s="94" t="s">
        <v>128</v>
      </c>
      <c r="C43" s="94" t="s">
        <v>129</v>
      </c>
      <c r="D43" s="95">
        <v>45200</v>
      </c>
      <c r="E43" s="94" t="s">
        <v>130</v>
      </c>
      <c r="F43" s="70" t="s">
        <v>131</v>
      </c>
      <c r="G43" s="94"/>
      <c r="H43" s="94" t="s">
        <v>29</v>
      </c>
      <c r="I43" s="94"/>
      <c r="J43" s="94" t="s">
        <v>112</v>
      </c>
      <c r="K43" s="70" t="s">
        <v>31</v>
      </c>
      <c r="L43" s="14">
        <f t="shared" si="1"/>
        <v>3235</v>
      </c>
      <c r="M43" s="14">
        <v>3235</v>
      </c>
      <c r="N43" s="14"/>
      <c r="O43" s="111"/>
      <c r="P43" s="111"/>
      <c r="Q43" s="117">
        <v>45200</v>
      </c>
    </row>
    <row r="44" s="79" customFormat="1" ht="86" customHeight="1" spans="1:17">
      <c r="A44" s="93">
        <v>29</v>
      </c>
      <c r="B44" s="94" t="s">
        <v>132</v>
      </c>
      <c r="C44" s="94" t="s">
        <v>133</v>
      </c>
      <c r="D44" s="95">
        <v>45200</v>
      </c>
      <c r="E44" s="94" t="s">
        <v>134</v>
      </c>
      <c r="F44" s="70" t="s">
        <v>135</v>
      </c>
      <c r="G44" s="94"/>
      <c r="H44" s="94" t="s">
        <v>29</v>
      </c>
      <c r="I44" s="94"/>
      <c r="J44" s="94" t="s">
        <v>112</v>
      </c>
      <c r="K44" s="70" t="s">
        <v>31</v>
      </c>
      <c r="L44" s="14">
        <f t="shared" si="1"/>
        <v>553.11</v>
      </c>
      <c r="M44" s="14">
        <v>553.11</v>
      </c>
      <c r="N44" s="14"/>
      <c r="O44" s="111"/>
      <c r="P44" s="111"/>
      <c r="Q44" s="95">
        <v>45200</v>
      </c>
    </row>
    <row r="45" s="79" customFormat="1" ht="86" customHeight="1" spans="1:17">
      <c r="A45" s="93">
        <v>30</v>
      </c>
      <c r="B45" s="94" t="s">
        <v>136</v>
      </c>
      <c r="C45" s="94" t="s">
        <v>137</v>
      </c>
      <c r="D45" s="95">
        <v>45200</v>
      </c>
      <c r="E45" s="94" t="s">
        <v>134</v>
      </c>
      <c r="F45" s="70" t="s">
        <v>138</v>
      </c>
      <c r="G45" s="94"/>
      <c r="H45" s="94" t="s">
        <v>29</v>
      </c>
      <c r="I45" s="94"/>
      <c r="J45" s="94" t="s">
        <v>112</v>
      </c>
      <c r="K45" s="70" t="s">
        <v>31</v>
      </c>
      <c r="L45" s="14">
        <f t="shared" si="1"/>
        <v>659.36</v>
      </c>
      <c r="M45" s="14">
        <v>659.36</v>
      </c>
      <c r="N45" s="14"/>
      <c r="O45" s="111"/>
      <c r="P45" s="111"/>
      <c r="Q45" s="95">
        <v>45200</v>
      </c>
    </row>
    <row r="46" s="79" customFormat="1" ht="80" customHeight="1" spans="1:17">
      <c r="A46" s="93">
        <v>31</v>
      </c>
      <c r="B46" s="94" t="s">
        <v>139</v>
      </c>
      <c r="C46" s="94" t="s">
        <v>140</v>
      </c>
      <c r="D46" s="95">
        <v>45200</v>
      </c>
      <c r="E46" s="94" t="s">
        <v>134</v>
      </c>
      <c r="F46" s="70" t="s">
        <v>141</v>
      </c>
      <c r="G46" s="94"/>
      <c r="H46" s="94" t="s">
        <v>29</v>
      </c>
      <c r="I46" s="94"/>
      <c r="J46" s="94" t="s">
        <v>112</v>
      </c>
      <c r="K46" s="70" t="s">
        <v>68</v>
      </c>
      <c r="L46" s="14">
        <f t="shared" si="1"/>
        <v>329.74</v>
      </c>
      <c r="M46" s="14"/>
      <c r="N46" s="14">
        <v>329.74</v>
      </c>
      <c r="O46" s="111"/>
      <c r="P46" s="111"/>
      <c r="Q46" s="95">
        <v>45200</v>
      </c>
    </row>
    <row r="47" s="79" customFormat="1" ht="75" customHeight="1" spans="1:17">
      <c r="A47" s="93">
        <v>32</v>
      </c>
      <c r="B47" s="94" t="s">
        <v>142</v>
      </c>
      <c r="C47" s="94" t="s">
        <v>143</v>
      </c>
      <c r="D47" s="95">
        <v>45200</v>
      </c>
      <c r="E47" s="94" t="s">
        <v>144</v>
      </c>
      <c r="F47" s="70" t="s">
        <v>145</v>
      </c>
      <c r="G47" s="94"/>
      <c r="H47" s="94" t="s">
        <v>29</v>
      </c>
      <c r="I47" s="94"/>
      <c r="J47" s="94" t="s">
        <v>112</v>
      </c>
      <c r="K47" s="70" t="s">
        <v>31</v>
      </c>
      <c r="L47" s="14">
        <f t="shared" si="1"/>
        <v>1880</v>
      </c>
      <c r="M47" s="14">
        <v>1880</v>
      </c>
      <c r="N47" s="14"/>
      <c r="O47" s="111"/>
      <c r="P47" s="111"/>
      <c r="Q47" s="95">
        <v>45200</v>
      </c>
    </row>
    <row r="48" s="79" customFormat="1" ht="145" customHeight="1" spans="1:17">
      <c r="A48" s="93">
        <v>33</v>
      </c>
      <c r="B48" s="94" t="s">
        <v>146</v>
      </c>
      <c r="C48" s="94" t="s">
        <v>147</v>
      </c>
      <c r="D48" s="95">
        <v>45200</v>
      </c>
      <c r="E48" s="94" t="s">
        <v>148</v>
      </c>
      <c r="F48" s="70" t="s">
        <v>149</v>
      </c>
      <c r="G48" s="94"/>
      <c r="H48" s="94" t="s">
        <v>29</v>
      </c>
      <c r="I48" s="94"/>
      <c r="J48" s="94" t="s">
        <v>112</v>
      </c>
      <c r="K48" s="70" t="s">
        <v>68</v>
      </c>
      <c r="L48" s="14">
        <f t="shared" si="1"/>
        <v>2795.23</v>
      </c>
      <c r="M48" s="14"/>
      <c r="N48" s="14">
        <v>2795.23</v>
      </c>
      <c r="O48" s="111"/>
      <c r="P48" s="111"/>
      <c r="Q48" s="117">
        <v>45200</v>
      </c>
    </row>
    <row r="49" s="79" customFormat="1" ht="66" customHeight="1" spans="1:17">
      <c r="A49" s="93">
        <v>34</v>
      </c>
      <c r="B49" s="94" t="s">
        <v>150</v>
      </c>
      <c r="C49" s="94" t="s">
        <v>151</v>
      </c>
      <c r="D49" s="95">
        <v>45200</v>
      </c>
      <c r="E49" s="94" t="s">
        <v>148</v>
      </c>
      <c r="F49" s="70" t="s">
        <v>152</v>
      </c>
      <c r="G49" s="94"/>
      <c r="H49" s="94" t="s">
        <v>29</v>
      </c>
      <c r="I49" s="94"/>
      <c r="J49" s="94" t="s">
        <v>112</v>
      </c>
      <c r="K49" s="70" t="s">
        <v>68</v>
      </c>
      <c r="L49" s="14">
        <f t="shared" si="1"/>
        <v>366.95</v>
      </c>
      <c r="M49" s="14"/>
      <c r="N49" s="14">
        <v>366.95</v>
      </c>
      <c r="O49" s="111"/>
      <c r="P49" s="111"/>
      <c r="Q49" s="95">
        <v>45200</v>
      </c>
    </row>
    <row r="50" s="79" customFormat="1" ht="57" customHeight="1" spans="1:17">
      <c r="A50" s="93">
        <v>35</v>
      </c>
      <c r="B50" s="63" t="s">
        <v>153</v>
      </c>
      <c r="C50" s="94" t="s">
        <v>154</v>
      </c>
      <c r="D50" s="95">
        <v>45200</v>
      </c>
      <c r="E50" s="94" t="s">
        <v>130</v>
      </c>
      <c r="F50" s="70" t="s">
        <v>155</v>
      </c>
      <c r="G50" s="94"/>
      <c r="H50" s="94"/>
      <c r="I50" s="94" t="s">
        <v>29</v>
      </c>
      <c r="J50" s="94" t="s">
        <v>156</v>
      </c>
      <c r="K50" s="70" t="s">
        <v>68</v>
      </c>
      <c r="L50" s="14">
        <f t="shared" si="1"/>
        <v>102.55</v>
      </c>
      <c r="M50" s="14"/>
      <c r="N50" s="14">
        <v>102.55</v>
      </c>
      <c r="O50" s="111"/>
      <c r="P50" s="111"/>
      <c r="Q50" s="95">
        <v>45200</v>
      </c>
    </row>
    <row r="51" s="79" customFormat="1" ht="57" customHeight="1" spans="1:17">
      <c r="A51" s="93">
        <v>36</v>
      </c>
      <c r="B51" s="63" t="s">
        <v>157</v>
      </c>
      <c r="C51" s="94" t="s">
        <v>121</v>
      </c>
      <c r="D51" s="95">
        <v>45200</v>
      </c>
      <c r="E51" s="94" t="s">
        <v>122</v>
      </c>
      <c r="F51" s="70" t="s">
        <v>158</v>
      </c>
      <c r="G51" s="94"/>
      <c r="H51" s="94"/>
      <c r="I51" s="94" t="s">
        <v>29</v>
      </c>
      <c r="J51" s="94" t="s">
        <v>156</v>
      </c>
      <c r="K51" s="70" t="s">
        <v>68</v>
      </c>
      <c r="L51" s="14">
        <f t="shared" si="1"/>
        <v>116.3</v>
      </c>
      <c r="M51" s="14"/>
      <c r="N51" s="14">
        <v>116.3</v>
      </c>
      <c r="O51" s="111"/>
      <c r="P51" s="111"/>
      <c r="Q51" s="95">
        <v>45200</v>
      </c>
    </row>
    <row r="52" s="79" customFormat="1" ht="153" customHeight="1" spans="1:17">
      <c r="A52" s="93">
        <v>37</v>
      </c>
      <c r="B52" s="63" t="s">
        <v>159</v>
      </c>
      <c r="C52" s="94" t="s">
        <v>160</v>
      </c>
      <c r="D52" s="95">
        <v>45200</v>
      </c>
      <c r="E52" s="94" t="s">
        <v>134</v>
      </c>
      <c r="F52" s="70" t="s">
        <v>161</v>
      </c>
      <c r="G52" s="94" t="s">
        <v>29</v>
      </c>
      <c r="H52" s="94"/>
      <c r="I52" s="94"/>
      <c r="J52" s="94" t="s">
        <v>67</v>
      </c>
      <c r="K52" s="70" t="s">
        <v>31</v>
      </c>
      <c r="L52" s="14">
        <f t="shared" si="1"/>
        <v>959.43</v>
      </c>
      <c r="M52" s="14">
        <v>959.43</v>
      </c>
      <c r="N52" s="14"/>
      <c r="O52" s="111"/>
      <c r="P52" s="111"/>
      <c r="Q52" s="95">
        <v>45200</v>
      </c>
    </row>
    <row r="53" s="79" customFormat="1" ht="78" customHeight="1" spans="1:17">
      <c r="A53" s="93">
        <v>38</v>
      </c>
      <c r="B53" s="94" t="s">
        <v>162</v>
      </c>
      <c r="C53" s="102" t="s">
        <v>163</v>
      </c>
      <c r="D53" s="95">
        <v>45200</v>
      </c>
      <c r="E53" s="102" t="s">
        <v>38</v>
      </c>
      <c r="F53" s="70" t="s">
        <v>164</v>
      </c>
      <c r="G53" s="102" t="s">
        <v>29</v>
      </c>
      <c r="H53" s="102"/>
      <c r="I53" s="102"/>
      <c r="J53" s="102" t="s">
        <v>40</v>
      </c>
      <c r="K53" s="70" t="s">
        <v>31</v>
      </c>
      <c r="L53" s="14">
        <f t="shared" si="1"/>
        <v>706.42</v>
      </c>
      <c r="M53" s="14">
        <v>706.42</v>
      </c>
      <c r="N53" s="113"/>
      <c r="O53" s="114"/>
      <c r="P53" s="114"/>
      <c r="Q53" s="95">
        <v>45200</v>
      </c>
    </row>
    <row r="54" s="79" customFormat="1" ht="61" customHeight="1" spans="1:17">
      <c r="A54" s="93">
        <v>39</v>
      </c>
      <c r="B54" s="94" t="s">
        <v>165</v>
      </c>
      <c r="C54" s="102" t="s">
        <v>166</v>
      </c>
      <c r="D54" s="95">
        <v>45200</v>
      </c>
      <c r="E54" s="102" t="s">
        <v>38</v>
      </c>
      <c r="F54" s="70" t="s">
        <v>167</v>
      </c>
      <c r="G54" s="102" t="s">
        <v>29</v>
      </c>
      <c r="H54" s="102"/>
      <c r="I54" s="102"/>
      <c r="J54" s="102" t="s">
        <v>40</v>
      </c>
      <c r="K54" s="70" t="s">
        <v>31</v>
      </c>
      <c r="L54" s="14">
        <f t="shared" si="1"/>
        <v>527.04</v>
      </c>
      <c r="M54" s="14">
        <v>527.04</v>
      </c>
      <c r="N54" s="14"/>
      <c r="O54" s="14"/>
      <c r="P54" s="14"/>
      <c r="Q54" s="95">
        <v>45200</v>
      </c>
    </row>
    <row r="55" s="79" customFormat="1" ht="68" customHeight="1" spans="1:17">
      <c r="A55" s="93">
        <v>40</v>
      </c>
      <c r="B55" s="94" t="s">
        <v>168</v>
      </c>
      <c r="C55" s="102" t="s">
        <v>169</v>
      </c>
      <c r="D55" s="95">
        <v>45200</v>
      </c>
      <c r="E55" s="102" t="s">
        <v>38</v>
      </c>
      <c r="F55" s="70" t="s">
        <v>170</v>
      </c>
      <c r="G55" s="102" t="s">
        <v>29</v>
      </c>
      <c r="H55" s="102"/>
      <c r="I55" s="102"/>
      <c r="J55" s="102" t="s">
        <v>40</v>
      </c>
      <c r="K55" s="70" t="s">
        <v>31</v>
      </c>
      <c r="L55" s="14">
        <f t="shared" si="1"/>
        <v>368.77</v>
      </c>
      <c r="M55" s="14">
        <v>368.77</v>
      </c>
      <c r="N55" s="14"/>
      <c r="O55" s="14"/>
      <c r="P55" s="14"/>
      <c r="Q55" s="95">
        <v>45200</v>
      </c>
    </row>
    <row r="56" s="79" customFormat="1" ht="92" customHeight="1" spans="1:17">
      <c r="A56" s="93">
        <v>41</v>
      </c>
      <c r="B56" s="94" t="s">
        <v>171</v>
      </c>
      <c r="C56" s="102" t="s">
        <v>172</v>
      </c>
      <c r="D56" s="95">
        <v>45200</v>
      </c>
      <c r="E56" s="102" t="s">
        <v>38</v>
      </c>
      <c r="F56" s="70" t="s">
        <v>173</v>
      </c>
      <c r="G56" s="102" t="s">
        <v>29</v>
      </c>
      <c r="H56" s="102"/>
      <c r="I56" s="102"/>
      <c r="J56" s="102" t="s">
        <v>40</v>
      </c>
      <c r="K56" s="70" t="s">
        <v>31</v>
      </c>
      <c r="L56" s="14">
        <f t="shared" si="1"/>
        <v>431.39</v>
      </c>
      <c r="M56" s="14">
        <v>431.39</v>
      </c>
      <c r="N56" s="14"/>
      <c r="O56" s="14"/>
      <c r="P56" s="14"/>
      <c r="Q56" s="95">
        <v>45200</v>
      </c>
    </row>
    <row r="57" s="79" customFormat="1" ht="54" spans="1:17">
      <c r="A57" s="93">
        <v>42</v>
      </c>
      <c r="B57" s="94" t="s">
        <v>174</v>
      </c>
      <c r="C57" s="102" t="s">
        <v>175</v>
      </c>
      <c r="D57" s="95">
        <v>45200</v>
      </c>
      <c r="E57" s="102" t="s">
        <v>38</v>
      </c>
      <c r="F57" s="70" t="s">
        <v>176</v>
      </c>
      <c r="G57" s="102" t="s">
        <v>29</v>
      </c>
      <c r="H57" s="102"/>
      <c r="I57" s="102"/>
      <c r="J57" s="102" t="s">
        <v>40</v>
      </c>
      <c r="K57" s="70" t="s">
        <v>31</v>
      </c>
      <c r="L57" s="14">
        <f t="shared" si="1"/>
        <v>473.34</v>
      </c>
      <c r="M57" s="14">
        <v>473.34</v>
      </c>
      <c r="N57" s="14"/>
      <c r="O57" s="14"/>
      <c r="P57" s="14"/>
      <c r="Q57" s="95">
        <v>45200</v>
      </c>
    </row>
    <row r="58" s="79" customFormat="1" ht="54" spans="1:17">
      <c r="A58" s="93">
        <v>43</v>
      </c>
      <c r="B58" s="94" t="s">
        <v>177</v>
      </c>
      <c r="C58" s="102" t="s">
        <v>178</v>
      </c>
      <c r="D58" s="95">
        <v>45200</v>
      </c>
      <c r="E58" s="102" t="s">
        <v>38</v>
      </c>
      <c r="F58" s="70" t="s">
        <v>179</v>
      </c>
      <c r="G58" s="102" t="s">
        <v>29</v>
      </c>
      <c r="H58" s="102"/>
      <c r="I58" s="102"/>
      <c r="J58" s="102" t="s">
        <v>40</v>
      </c>
      <c r="K58" s="70" t="s">
        <v>31</v>
      </c>
      <c r="L58" s="14">
        <f t="shared" si="1"/>
        <v>781.6</v>
      </c>
      <c r="M58" s="14">
        <v>781.6</v>
      </c>
      <c r="N58" s="14"/>
      <c r="O58" s="14"/>
      <c r="P58" s="14"/>
      <c r="Q58" s="95">
        <v>45200</v>
      </c>
    </row>
    <row r="59" s="79" customFormat="1" ht="75" customHeight="1" spans="1:17">
      <c r="A59" s="93">
        <v>44</v>
      </c>
      <c r="B59" s="94" t="s">
        <v>180</v>
      </c>
      <c r="C59" s="102" t="s">
        <v>181</v>
      </c>
      <c r="D59" s="95">
        <v>45200</v>
      </c>
      <c r="E59" s="102" t="s">
        <v>38</v>
      </c>
      <c r="F59" s="70" t="s">
        <v>182</v>
      </c>
      <c r="G59" s="102" t="s">
        <v>29</v>
      </c>
      <c r="H59" s="102"/>
      <c r="I59" s="102"/>
      <c r="J59" s="102" t="s">
        <v>40</v>
      </c>
      <c r="K59" s="70" t="s">
        <v>31</v>
      </c>
      <c r="L59" s="14">
        <f t="shared" si="1"/>
        <v>336.12</v>
      </c>
      <c r="M59" s="14">
        <v>336.12</v>
      </c>
      <c r="N59" s="14"/>
      <c r="O59" s="14"/>
      <c r="P59" s="14"/>
      <c r="Q59" s="95">
        <v>45200</v>
      </c>
    </row>
    <row r="60" s="79" customFormat="1" ht="54" spans="1:17">
      <c r="A60" s="93">
        <v>45</v>
      </c>
      <c r="B60" s="94" t="s">
        <v>183</v>
      </c>
      <c r="C60" s="102" t="s">
        <v>184</v>
      </c>
      <c r="D60" s="95">
        <v>45200</v>
      </c>
      <c r="E60" s="102" t="s">
        <v>38</v>
      </c>
      <c r="F60" s="70" t="s">
        <v>185</v>
      </c>
      <c r="G60" s="102" t="s">
        <v>29</v>
      </c>
      <c r="H60" s="102"/>
      <c r="I60" s="102"/>
      <c r="J60" s="102" t="s">
        <v>40</v>
      </c>
      <c r="K60" s="70" t="s">
        <v>31</v>
      </c>
      <c r="L60" s="14">
        <f t="shared" si="1"/>
        <v>450.11</v>
      </c>
      <c r="M60" s="14">
        <v>450.11</v>
      </c>
      <c r="N60" s="14"/>
      <c r="O60" s="14"/>
      <c r="P60" s="14"/>
      <c r="Q60" s="95">
        <v>45200</v>
      </c>
    </row>
    <row r="61" s="79" customFormat="1" ht="73" customHeight="1" spans="1:17">
      <c r="A61" s="93">
        <v>46</v>
      </c>
      <c r="B61" s="94" t="s">
        <v>186</v>
      </c>
      <c r="C61" s="102" t="s">
        <v>187</v>
      </c>
      <c r="D61" s="95">
        <v>45200</v>
      </c>
      <c r="E61" s="102" t="s">
        <v>38</v>
      </c>
      <c r="F61" s="70" t="s">
        <v>188</v>
      </c>
      <c r="G61" s="102" t="s">
        <v>29</v>
      </c>
      <c r="H61" s="102"/>
      <c r="I61" s="102"/>
      <c r="J61" s="102" t="s">
        <v>40</v>
      </c>
      <c r="K61" s="70" t="s">
        <v>31</v>
      </c>
      <c r="L61" s="14">
        <f t="shared" si="1"/>
        <v>877.46</v>
      </c>
      <c r="M61" s="14">
        <v>877.46</v>
      </c>
      <c r="N61" s="14"/>
      <c r="O61" s="14"/>
      <c r="P61" s="14"/>
      <c r="Q61" s="95">
        <v>45200</v>
      </c>
    </row>
    <row r="62" s="79" customFormat="1" ht="73" customHeight="1" spans="1:17">
      <c r="A62" s="93">
        <v>47</v>
      </c>
      <c r="B62" s="94" t="s">
        <v>189</v>
      </c>
      <c r="C62" s="102" t="s">
        <v>190</v>
      </c>
      <c r="D62" s="95">
        <v>45200</v>
      </c>
      <c r="E62" s="102" t="s">
        <v>38</v>
      </c>
      <c r="F62" s="70" t="s">
        <v>191</v>
      </c>
      <c r="G62" s="102" t="s">
        <v>29</v>
      </c>
      <c r="H62" s="102"/>
      <c r="I62" s="102"/>
      <c r="J62" s="102" t="s">
        <v>40</v>
      </c>
      <c r="K62" s="70" t="s">
        <v>31</v>
      </c>
      <c r="L62" s="14">
        <f t="shared" si="1"/>
        <v>410.33</v>
      </c>
      <c r="M62" s="14">
        <v>410.33</v>
      </c>
      <c r="N62" s="14"/>
      <c r="O62" s="14"/>
      <c r="P62" s="14"/>
      <c r="Q62" s="95">
        <v>45200</v>
      </c>
    </row>
    <row r="63" s="79" customFormat="1" ht="81" spans="1:17">
      <c r="A63" s="93">
        <v>48</v>
      </c>
      <c r="B63" s="94" t="s">
        <v>192</v>
      </c>
      <c r="C63" s="102" t="s">
        <v>193</v>
      </c>
      <c r="D63" s="95">
        <v>45200</v>
      </c>
      <c r="E63" s="102" t="s">
        <v>106</v>
      </c>
      <c r="F63" s="70" t="s">
        <v>194</v>
      </c>
      <c r="G63" s="102"/>
      <c r="H63" s="102" t="s">
        <v>29</v>
      </c>
      <c r="I63" s="102"/>
      <c r="J63" s="102" t="s">
        <v>108</v>
      </c>
      <c r="K63" s="70" t="s">
        <v>68</v>
      </c>
      <c r="L63" s="14">
        <f t="shared" si="1"/>
        <v>828.02</v>
      </c>
      <c r="M63" s="14"/>
      <c r="N63" s="14">
        <v>828.02</v>
      </c>
      <c r="O63" s="14"/>
      <c r="P63" s="14"/>
      <c r="Q63" s="95">
        <v>45200</v>
      </c>
    </row>
    <row r="64" s="79" customFormat="1" ht="71" customHeight="1" spans="1:17">
      <c r="A64" s="69">
        <v>11</v>
      </c>
      <c r="B64" s="94" t="s">
        <v>195</v>
      </c>
      <c r="C64" s="94" t="s">
        <v>196</v>
      </c>
      <c r="D64" s="95">
        <v>45200</v>
      </c>
      <c r="E64" s="94" t="s">
        <v>38</v>
      </c>
      <c r="F64" s="103" t="s">
        <v>197</v>
      </c>
      <c r="G64" s="94"/>
      <c r="H64" s="94" t="s">
        <v>29</v>
      </c>
      <c r="I64" s="94"/>
      <c r="J64" s="94" t="s">
        <v>40</v>
      </c>
      <c r="K64" s="70" t="s">
        <v>31</v>
      </c>
      <c r="L64" s="14">
        <f>SUM(M64:P65)</f>
        <v>3914.29</v>
      </c>
      <c r="M64" s="14">
        <v>1906.09</v>
      </c>
      <c r="N64" s="14"/>
      <c r="O64" s="14"/>
      <c r="P64" s="14"/>
      <c r="Q64" s="117">
        <v>45200</v>
      </c>
    </row>
    <row r="65" s="79" customFormat="1" ht="71" customHeight="1" spans="1:17">
      <c r="A65" s="69"/>
      <c r="B65" s="94"/>
      <c r="C65" s="94"/>
      <c r="D65" s="95"/>
      <c r="E65" s="94"/>
      <c r="F65" s="118"/>
      <c r="G65" s="94"/>
      <c r="H65" s="94"/>
      <c r="I65" s="94"/>
      <c r="J65" s="94"/>
      <c r="K65" s="70" t="s">
        <v>68</v>
      </c>
      <c r="L65" s="14"/>
      <c r="M65" s="14"/>
      <c r="N65" s="14">
        <v>2008.2</v>
      </c>
      <c r="O65" s="14"/>
      <c r="P65" s="14"/>
      <c r="Q65" s="117"/>
    </row>
    <row r="66" s="79" customFormat="1" ht="67" customHeight="1" spans="1:17">
      <c r="A66" s="93">
        <v>50</v>
      </c>
      <c r="B66" s="94" t="s">
        <v>198</v>
      </c>
      <c r="C66" s="102" t="s">
        <v>121</v>
      </c>
      <c r="D66" s="95">
        <v>45200</v>
      </c>
      <c r="E66" s="102" t="s">
        <v>122</v>
      </c>
      <c r="F66" s="70" t="s">
        <v>199</v>
      </c>
      <c r="G66" s="102"/>
      <c r="H66" s="102"/>
      <c r="I66" s="102" t="s">
        <v>29</v>
      </c>
      <c r="J66" s="102" t="s">
        <v>156</v>
      </c>
      <c r="K66" s="70" t="s">
        <v>200</v>
      </c>
      <c r="L66" s="14">
        <f>SUM(M66:P66)</f>
        <v>396</v>
      </c>
      <c r="M66" s="14">
        <v>396</v>
      </c>
      <c r="N66" s="14"/>
      <c r="O66" s="14"/>
      <c r="P66" s="14"/>
      <c r="Q66" s="95">
        <v>45200</v>
      </c>
    </row>
    <row r="67" s="79" customFormat="1" ht="54" customHeight="1" spans="1:17">
      <c r="A67" s="93">
        <v>51</v>
      </c>
      <c r="B67" s="94" t="s">
        <v>201</v>
      </c>
      <c r="C67" s="102" t="s">
        <v>154</v>
      </c>
      <c r="D67" s="95">
        <v>45200</v>
      </c>
      <c r="E67" s="102" t="s">
        <v>130</v>
      </c>
      <c r="F67" s="70" t="s">
        <v>202</v>
      </c>
      <c r="G67" s="102"/>
      <c r="H67" s="102"/>
      <c r="I67" s="94" t="s">
        <v>29</v>
      </c>
      <c r="J67" s="94" t="s">
        <v>156</v>
      </c>
      <c r="K67" s="70" t="s">
        <v>200</v>
      </c>
      <c r="L67" s="14">
        <f>SUM(M67:P67)</f>
        <v>374.02</v>
      </c>
      <c r="M67" s="14">
        <v>374.02</v>
      </c>
      <c r="N67" s="14"/>
      <c r="O67" s="14"/>
      <c r="P67" s="14"/>
      <c r="Q67" s="95">
        <v>45200</v>
      </c>
    </row>
    <row r="68" s="79" customFormat="1" ht="152" customHeight="1" spans="1:17">
      <c r="A68" s="69">
        <v>52</v>
      </c>
      <c r="B68" s="94" t="s">
        <v>203</v>
      </c>
      <c r="C68" s="94" t="s">
        <v>204</v>
      </c>
      <c r="D68" s="95">
        <v>45200</v>
      </c>
      <c r="E68" s="94" t="s">
        <v>134</v>
      </c>
      <c r="F68" s="99" t="s">
        <v>205</v>
      </c>
      <c r="G68" s="94"/>
      <c r="H68" s="94"/>
      <c r="I68" s="94" t="s">
        <v>29</v>
      </c>
      <c r="J68" s="94" t="s">
        <v>156</v>
      </c>
      <c r="K68" s="97" t="s">
        <v>73</v>
      </c>
      <c r="L68" s="14">
        <f>SUM(M68:P68)</f>
        <v>1300</v>
      </c>
      <c r="M68" s="14">
        <v>1300</v>
      </c>
      <c r="N68" s="14"/>
      <c r="O68" s="14"/>
      <c r="P68" s="14"/>
      <c r="Q68" s="117">
        <v>45200</v>
      </c>
    </row>
    <row r="69" s="79" customFormat="1" ht="59" customHeight="1" spans="1:17">
      <c r="A69" s="69">
        <v>53</v>
      </c>
      <c r="B69" s="94" t="s">
        <v>206</v>
      </c>
      <c r="C69" s="94" t="s">
        <v>207</v>
      </c>
      <c r="D69" s="95">
        <v>45200</v>
      </c>
      <c r="E69" s="94" t="s">
        <v>126</v>
      </c>
      <c r="F69" s="99" t="s">
        <v>208</v>
      </c>
      <c r="G69" s="94"/>
      <c r="H69" s="94" t="s">
        <v>29</v>
      </c>
      <c r="I69" s="94"/>
      <c r="J69" s="94" t="s">
        <v>112</v>
      </c>
      <c r="K69" s="70" t="s">
        <v>31</v>
      </c>
      <c r="L69" s="14">
        <f>SUM(M69:P70)</f>
        <v>3000</v>
      </c>
      <c r="M69" s="14">
        <v>2287.2</v>
      </c>
      <c r="N69" s="14"/>
      <c r="O69" s="14"/>
      <c r="P69" s="14"/>
      <c r="Q69" s="117">
        <v>45200</v>
      </c>
    </row>
    <row r="70" s="79" customFormat="1" ht="59" customHeight="1" spans="1:17">
      <c r="A70" s="69"/>
      <c r="B70" s="94"/>
      <c r="C70" s="94"/>
      <c r="D70" s="95"/>
      <c r="E70" s="94"/>
      <c r="F70" s="101"/>
      <c r="G70" s="94"/>
      <c r="H70" s="94"/>
      <c r="I70" s="94"/>
      <c r="J70" s="94"/>
      <c r="K70" s="70" t="s">
        <v>68</v>
      </c>
      <c r="L70" s="14"/>
      <c r="M70" s="14"/>
      <c r="N70" s="14">
        <v>712.8</v>
      </c>
      <c r="O70" s="14"/>
      <c r="P70" s="14"/>
      <c r="Q70" s="117"/>
    </row>
    <row r="71" s="79" customFormat="1" ht="76" customHeight="1" spans="1:17">
      <c r="A71" s="69">
        <v>54</v>
      </c>
      <c r="B71" s="94" t="s">
        <v>209</v>
      </c>
      <c r="C71" s="94" t="s">
        <v>210</v>
      </c>
      <c r="D71" s="95">
        <v>45200</v>
      </c>
      <c r="E71" s="94" t="s">
        <v>130</v>
      </c>
      <c r="F71" s="99" t="s">
        <v>211</v>
      </c>
      <c r="G71" s="94"/>
      <c r="H71" s="94" t="s">
        <v>29</v>
      </c>
      <c r="I71" s="94"/>
      <c r="J71" s="94" t="s">
        <v>112</v>
      </c>
      <c r="K71" s="70" t="s">
        <v>31</v>
      </c>
      <c r="L71" s="14">
        <f>SUM(M71:P72)</f>
        <v>430.82</v>
      </c>
      <c r="M71" s="14">
        <v>226.82</v>
      </c>
      <c r="N71" s="14"/>
      <c r="O71" s="14"/>
      <c r="P71" s="14"/>
      <c r="Q71" s="117">
        <v>45200</v>
      </c>
    </row>
    <row r="72" s="79" customFormat="1" ht="76" customHeight="1" spans="1:17">
      <c r="A72" s="69"/>
      <c r="B72" s="94"/>
      <c r="C72" s="94"/>
      <c r="D72" s="95"/>
      <c r="E72" s="94"/>
      <c r="F72" s="101"/>
      <c r="G72" s="94"/>
      <c r="H72" s="94"/>
      <c r="I72" s="94"/>
      <c r="J72" s="94"/>
      <c r="K72" s="97" t="s">
        <v>73</v>
      </c>
      <c r="L72" s="14"/>
      <c r="M72" s="14">
        <v>204</v>
      </c>
      <c r="N72" s="14"/>
      <c r="O72" s="14"/>
      <c r="P72" s="14"/>
      <c r="Q72" s="117"/>
    </row>
    <row r="73" s="81" customFormat="1" ht="76.5" spans="1:17">
      <c r="A73" s="93">
        <v>55</v>
      </c>
      <c r="B73" s="94" t="s">
        <v>212</v>
      </c>
      <c r="C73" s="98" t="s">
        <v>213</v>
      </c>
      <c r="D73" s="95">
        <v>45200</v>
      </c>
      <c r="E73" s="94" t="s">
        <v>214</v>
      </c>
      <c r="F73" s="70" t="s">
        <v>215</v>
      </c>
      <c r="G73" s="94"/>
      <c r="H73" s="94" t="s">
        <v>29</v>
      </c>
      <c r="I73" s="94"/>
      <c r="J73" s="94" t="s">
        <v>112</v>
      </c>
      <c r="K73" s="70" t="s">
        <v>31</v>
      </c>
      <c r="L73" s="14">
        <f>SUM(M73:P73)</f>
        <v>3350</v>
      </c>
      <c r="M73" s="14">
        <v>3350</v>
      </c>
      <c r="N73" s="14"/>
      <c r="O73" s="14"/>
      <c r="P73" s="14"/>
      <c r="Q73" s="95">
        <v>45200</v>
      </c>
    </row>
    <row r="74" s="81" customFormat="1" ht="129" customHeight="1" spans="1:17">
      <c r="A74" s="93">
        <v>56</v>
      </c>
      <c r="B74" s="94" t="s">
        <v>216</v>
      </c>
      <c r="C74" s="94" t="s">
        <v>217</v>
      </c>
      <c r="D74" s="95">
        <v>45200</v>
      </c>
      <c r="E74" s="94" t="s">
        <v>110</v>
      </c>
      <c r="F74" s="70" t="s">
        <v>218</v>
      </c>
      <c r="G74" s="94"/>
      <c r="H74" s="94" t="s">
        <v>29</v>
      </c>
      <c r="I74" s="94"/>
      <c r="J74" s="94" t="s">
        <v>112</v>
      </c>
      <c r="K74" s="70" t="s">
        <v>31</v>
      </c>
      <c r="L74" s="14">
        <f>SUM(M74:P74)</f>
        <v>295.4</v>
      </c>
      <c r="M74" s="14">
        <v>295.4</v>
      </c>
      <c r="N74" s="14"/>
      <c r="O74" s="14"/>
      <c r="P74" s="14"/>
      <c r="Q74" s="95">
        <v>45200</v>
      </c>
    </row>
    <row r="75" s="81" customFormat="1" ht="132" customHeight="1" spans="1:17">
      <c r="A75" s="93">
        <v>57</v>
      </c>
      <c r="B75" s="94" t="s">
        <v>219</v>
      </c>
      <c r="C75" s="94" t="s">
        <v>220</v>
      </c>
      <c r="D75" s="95">
        <v>45200</v>
      </c>
      <c r="E75" s="94" t="s">
        <v>214</v>
      </c>
      <c r="F75" s="70" t="s">
        <v>221</v>
      </c>
      <c r="G75" s="94"/>
      <c r="H75" s="94" t="s">
        <v>29</v>
      </c>
      <c r="I75" s="94"/>
      <c r="J75" s="94" t="s">
        <v>112</v>
      </c>
      <c r="K75" s="70" t="s">
        <v>31</v>
      </c>
      <c r="L75" s="14">
        <f>SUM(M75:P75)</f>
        <v>619.94</v>
      </c>
      <c r="M75" s="14">
        <v>619.94</v>
      </c>
      <c r="N75" s="14"/>
      <c r="O75" s="14"/>
      <c r="P75" s="14"/>
      <c r="Q75" s="95">
        <v>45200</v>
      </c>
    </row>
    <row r="76" s="81" customFormat="1" ht="67" customHeight="1" spans="1:17">
      <c r="A76" s="93">
        <v>58</v>
      </c>
      <c r="B76" s="94" t="s">
        <v>222</v>
      </c>
      <c r="C76" s="94" t="s">
        <v>223</v>
      </c>
      <c r="D76" s="95">
        <v>45200</v>
      </c>
      <c r="E76" s="94" t="s">
        <v>134</v>
      </c>
      <c r="F76" s="70" t="s">
        <v>224</v>
      </c>
      <c r="G76" s="94"/>
      <c r="H76" s="94" t="s">
        <v>29</v>
      </c>
      <c r="I76" s="94"/>
      <c r="J76" s="94" t="s">
        <v>112</v>
      </c>
      <c r="K76" s="70" t="s">
        <v>31</v>
      </c>
      <c r="L76" s="14">
        <f>SUM(M76:P76)</f>
        <v>214</v>
      </c>
      <c r="M76" s="14">
        <v>214</v>
      </c>
      <c r="N76" s="14"/>
      <c r="O76" s="14"/>
      <c r="P76" s="14"/>
      <c r="Q76" s="95">
        <v>45200</v>
      </c>
    </row>
    <row r="77" s="79" customFormat="1" ht="48" customHeight="1" spans="1:17">
      <c r="A77" s="69">
        <v>59</v>
      </c>
      <c r="B77" s="94" t="s">
        <v>225</v>
      </c>
      <c r="C77" s="94" t="s">
        <v>226</v>
      </c>
      <c r="D77" s="95">
        <v>45200</v>
      </c>
      <c r="E77" s="94" t="s">
        <v>227</v>
      </c>
      <c r="F77" s="103" t="s">
        <v>228</v>
      </c>
      <c r="G77" s="94" t="s">
        <v>29</v>
      </c>
      <c r="H77" s="94"/>
      <c r="I77" s="94"/>
      <c r="J77" s="94" t="s">
        <v>156</v>
      </c>
      <c r="K77" s="70" t="s">
        <v>31</v>
      </c>
      <c r="L77" s="14">
        <f>SUM(M77:P79)</f>
        <v>2880.22</v>
      </c>
      <c r="M77" s="14">
        <v>1086.22</v>
      </c>
      <c r="N77" s="14"/>
      <c r="O77" s="14"/>
      <c r="P77" s="14"/>
      <c r="Q77" s="117">
        <v>45200</v>
      </c>
    </row>
    <row r="78" s="79" customFormat="1" ht="27" customHeight="1" spans="1:17">
      <c r="A78" s="69"/>
      <c r="B78" s="94"/>
      <c r="C78" s="94"/>
      <c r="D78" s="95"/>
      <c r="E78" s="94"/>
      <c r="F78" s="119"/>
      <c r="G78" s="94"/>
      <c r="H78" s="94"/>
      <c r="I78" s="94"/>
      <c r="J78" s="94"/>
      <c r="K78" s="70" t="s">
        <v>229</v>
      </c>
      <c r="L78" s="14"/>
      <c r="M78" s="14">
        <v>294</v>
      </c>
      <c r="N78" s="14"/>
      <c r="O78" s="14"/>
      <c r="P78" s="14"/>
      <c r="Q78" s="117"/>
    </row>
    <row r="79" s="79" customFormat="1" ht="50" customHeight="1" spans="1:17">
      <c r="A79" s="69"/>
      <c r="B79" s="94"/>
      <c r="C79" s="94"/>
      <c r="D79" s="95"/>
      <c r="E79" s="94"/>
      <c r="F79" s="118"/>
      <c r="G79" s="94"/>
      <c r="H79" s="94"/>
      <c r="I79" s="94"/>
      <c r="J79" s="94"/>
      <c r="K79" s="70" t="s">
        <v>68</v>
      </c>
      <c r="L79" s="14"/>
      <c r="M79" s="14"/>
      <c r="N79" s="14">
        <v>1500</v>
      </c>
      <c r="O79" s="14"/>
      <c r="P79" s="14"/>
      <c r="Q79" s="117"/>
    </row>
  </sheetData>
  <autoFilter xmlns:etc="http://www.wps.cn/officeDocument/2017/etCustomData" ref="A6:Q79" etc:filterBottomFollowUsedRange="0">
    <extLst/>
  </autoFilter>
  <mergeCells count="88">
    <mergeCell ref="A2:Q2"/>
    <mergeCell ref="B3:D3"/>
    <mergeCell ref="G3:K3"/>
    <mergeCell ref="N3:P3"/>
    <mergeCell ref="G4:I4"/>
    <mergeCell ref="L4:P4"/>
    <mergeCell ref="A6:F6"/>
    <mergeCell ref="A4:A5"/>
    <mergeCell ref="A17:A20"/>
    <mergeCell ref="A21:A27"/>
    <mergeCell ref="A64:A65"/>
    <mergeCell ref="A69:A70"/>
    <mergeCell ref="A71:A72"/>
    <mergeCell ref="A77:A79"/>
    <mergeCell ref="B4:B5"/>
    <mergeCell ref="B17:B20"/>
    <mergeCell ref="B21:B27"/>
    <mergeCell ref="B64:B65"/>
    <mergeCell ref="B69:B70"/>
    <mergeCell ref="B71:B72"/>
    <mergeCell ref="B77:B79"/>
    <mergeCell ref="C4:C5"/>
    <mergeCell ref="C17:C20"/>
    <mergeCell ref="C21:C27"/>
    <mergeCell ref="C64:C65"/>
    <mergeCell ref="C69:C70"/>
    <mergeCell ref="C71:C72"/>
    <mergeCell ref="C77:C79"/>
    <mergeCell ref="D4:D5"/>
    <mergeCell ref="D17:D20"/>
    <mergeCell ref="D21:D27"/>
    <mergeCell ref="D64:D65"/>
    <mergeCell ref="D69:D70"/>
    <mergeCell ref="D71:D72"/>
    <mergeCell ref="D77:D79"/>
    <mergeCell ref="E4:E5"/>
    <mergeCell ref="E17:E20"/>
    <mergeCell ref="E21:E27"/>
    <mergeCell ref="E64:E65"/>
    <mergeCell ref="E69:E70"/>
    <mergeCell ref="E71:E72"/>
    <mergeCell ref="E77:E79"/>
    <mergeCell ref="F4:F5"/>
    <mergeCell ref="F17:F20"/>
    <mergeCell ref="F21:F27"/>
    <mergeCell ref="F64:F65"/>
    <mergeCell ref="F69:F70"/>
    <mergeCell ref="F71:F72"/>
    <mergeCell ref="F77:F79"/>
    <mergeCell ref="G17:G20"/>
    <mergeCell ref="G21:G27"/>
    <mergeCell ref="G64:G65"/>
    <mergeCell ref="G69:G70"/>
    <mergeCell ref="G71:G72"/>
    <mergeCell ref="G77:G79"/>
    <mergeCell ref="H17:H20"/>
    <mergeCell ref="H21:H27"/>
    <mergeCell ref="H64:H65"/>
    <mergeCell ref="H69:H70"/>
    <mergeCell ref="H71:H72"/>
    <mergeCell ref="H77:H79"/>
    <mergeCell ref="I17:I20"/>
    <mergeCell ref="I21:I27"/>
    <mergeCell ref="I64:I65"/>
    <mergeCell ref="I69:I70"/>
    <mergeCell ref="I71:I72"/>
    <mergeCell ref="I77:I79"/>
    <mergeCell ref="J4:J5"/>
    <mergeCell ref="J17:J20"/>
    <mergeCell ref="J21:J27"/>
    <mergeCell ref="J64:J65"/>
    <mergeCell ref="J69:J70"/>
    <mergeCell ref="J71:J72"/>
    <mergeCell ref="J77:J79"/>
    <mergeCell ref="K4:K5"/>
    <mergeCell ref="L17:L20"/>
    <mergeCell ref="L21:L27"/>
    <mergeCell ref="L64:L65"/>
    <mergeCell ref="L69:L70"/>
    <mergeCell ref="L71:L72"/>
    <mergeCell ref="L77:L79"/>
    <mergeCell ref="Q4:Q5"/>
    <mergeCell ref="Q17:Q20"/>
    <mergeCell ref="Q21:Q27"/>
    <mergeCell ref="Q64:Q65"/>
    <mergeCell ref="Q69:Q70"/>
    <mergeCell ref="Q71:Q72"/>
    <mergeCell ref="Q77:Q79"/>
  </mergeCells>
  <dataValidations count="3">
    <dataValidation type="list" allowBlank="1" showInputMessage="1" showErrorMessage="1" sqref="K6">
      <formula1>INDIRECT(#REF!)</formula1>
    </dataValidation>
    <dataValidation type="list" allowBlank="1" showInputMessage="1" showErrorMessage="1" sqref="K19:K20">
      <formula1>[3]资金来源清单!#REF!</formula1>
    </dataValidation>
    <dataValidation type="list" allowBlank="1" showInputMessage="1" showErrorMessage="1" sqref="K50:K51">
      <formula1>[2]资金来源清单!#REF!</formula1>
    </dataValidation>
  </dataValidations>
  <pageMargins left="0.236111111111111" right="0.156944444444444" top="0.550694444444444" bottom="0.275" header="0.275" footer="0.196527777777778"/>
  <pageSetup paperSize="9" scale="7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4"/>
  <sheetViews>
    <sheetView zoomScale="80" zoomScaleNormal="80" workbookViewId="0">
      <pane xSplit="5" ySplit="4" topLeftCell="F5" activePane="bottomRight" state="frozen"/>
      <selection/>
      <selection pane="topRight"/>
      <selection pane="bottomLeft"/>
      <selection pane="bottomRight" activeCell="A15" sqref="$A15:$XFD17"/>
    </sheetView>
  </sheetViews>
  <sheetFormatPr defaultColWidth="9" defaultRowHeight="13.5"/>
  <cols>
    <col min="1" max="1" width="5.50442477876106" style="44" customWidth="1"/>
    <col min="2" max="2" width="29.3008849557522" style="2" customWidth="1"/>
    <col min="3" max="4" width="11.8938053097345" style="45" customWidth="1"/>
    <col min="5" max="5" width="15.4070796460177" style="46" customWidth="1"/>
    <col min="6" max="6" width="39.716814159292" style="47" customWidth="1"/>
    <col min="7" max="7" width="23.7522123893805" style="47" customWidth="1"/>
    <col min="8" max="8" width="73.5486725663717" style="47" customWidth="1"/>
    <col min="9" max="9" width="17.5044247787611" style="48" customWidth="1"/>
    <col min="10" max="10" width="29.4424778761062" customWidth="1"/>
  </cols>
  <sheetData>
    <row r="1" ht="27.75" spans="1:9">
      <c r="A1" s="49" t="s">
        <v>230</v>
      </c>
      <c r="B1" s="49"/>
      <c r="C1" s="50"/>
      <c r="D1" s="50"/>
      <c r="E1" s="50"/>
      <c r="F1" s="51"/>
      <c r="G1" s="51"/>
      <c r="H1" s="51"/>
      <c r="I1" s="49"/>
    </row>
    <row r="2" s="40" customFormat="1" ht="21" customHeight="1" spans="1:9">
      <c r="A2" s="52" t="s">
        <v>231</v>
      </c>
      <c r="B2" s="53" t="s">
        <v>232</v>
      </c>
      <c r="C2" s="54" t="s">
        <v>233</v>
      </c>
      <c r="D2" s="54" t="s">
        <v>234</v>
      </c>
      <c r="E2" s="55" t="s">
        <v>235</v>
      </c>
      <c r="F2" s="53" t="s">
        <v>236</v>
      </c>
      <c r="G2" s="53"/>
      <c r="H2" s="56"/>
      <c r="I2" s="53"/>
    </row>
    <row r="3" s="40" customFormat="1" ht="21" customHeight="1" spans="1:9">
      <c r="A3" s="52"/>
      <c r="B3" s="53"/>
      <c r="C3" s="54"/>
      <c r="D3" s="54"/>
      <c r="E3" s="55"/>
      <c r="F3" s="53" t="s">
        <v>6</v>
      </c>
      <c r="G3" s="53" t="s">
        <v>237</v>
      </c>
      <c r="H3" s="56" t="s">
        <v>10</v>
      </c>
      <c r="I3" s="53" t="s">
        <v>9</v>
      </c>
    </row>
    <row r="4" s="40" customFormat="1" ht="32" customHeight="1" spans="1:9">
      <c r="A4" s="52"/>
      <c r="B4" s="53" t="s">
        <v>238</v>
      </c>
      <c r="C4" s="54" t="s">
        <v>239</v>
      </c>
      <c r="D4" s="54" t="s">
        <v>240</v>
      </c>
      <c r="E4" s="54" t="s">
        <v>241</v>
      </c>
      <c r="F4" s="53" t="s">
        <v>242</v>
      </c>
      <c r="G4" s="53" t="s">
        <v>243</v>
      </c>
      <c r="H4" s="56" t="s">
        <v>244</v>
      </c>
      <c r="I4" s="53" t="s">
        <v>245</v>
      </c>
    </row>
    <row r="5" s="40" customFormat="1" ht="40.5" spans="1:10">
      <c r="A5" s="57">
        <v>1</v>
      </c>
      <c r="B5" s="58" t="s">
        <v>31</v>
      </c>
      <c r="C5" s="59">
        <f>47851+2744</f>
        <v>50595</v>
      </c>
      <c r="D5" s="59">
        <f>C5-E5</f>
        <v>5016.22000000001</v>
      </c>
      <c r="E5" s="59">
        <f>SUM(E6:E55)</f>
        <v>45578.78</v>
      </c>
      <c r="F5" s="60"/>
      <c r="G5" s="56"/>
      <c r="H5" s="56"/>
      <c r="I5" s="53"/>
      <c r="J5" s="66"/>
    </row>
    <row r="6" s="40" customFormat="1" ht="57" customHeight="1" spans="1:10">
      <c r="A6" s="57"/>
      <c r="B6" s="58"/>
      <c r="C6" s="59"/>
      <c r="D6" s="59"/>
      <c r="E6" s="14">
        <v>658.44</v>
      </c>
      <c r="F6" s="61" t="s">
        <v>25</v>
      </c>
      <c r="G6" s="61" t="s">
        <v>246</v>
      </c>
      <c r="H6" s="62" t="s">
        <v>28</v>
      </c>
      <c r="I6" s="67" t="s">
        <v>27</v>
      </c>
      <c r="J6" s="66"/>
    </row>
    <row r="7" s="40" customFormat="1" ht="70" customHeight="1" spans="1:10">
      <c r="A7" s="57"/>
      <c r="B7" s="58"/>
      <c r="C7" s="59"/>
      <c r="D7" s="59"/>
      <c r="E7" s="14">
        <v>644.23</v>
      </c>
      <c r="F7" s="61" t="s">
        <v>32</v>
      </c>
      <c r="G7" s="61" t="s">
        <v>247</v>
      </c>
      <c r="H7" s="62" t="s">
        <v>35</v>
      </c>
      <c r="I7" s="67" t="s">
        <v>34</v>
      </c>
      <c r="J7" s="66"/>
    </row>
    <row r="8" s="40" customFormat="1" ht="47" customHeight="1" spans="1:10">
      <c r="A8" s="57"/>
      <c r="B8" s="58"/>
      <c r="C8" s="59"/>
      <c r="D8" s="59"/>
      <c r="E8" s="14">
        <v>586</v>
      </c>
      <c r="F8" s="61" t="s">
        <v>36</v>
      </c>
      <c r="G8" s="61" t="s">
        <v>248</v>
      </c>
      <c r="H8" s="62" t="s">
        <v>39</v>
      </c>
      <c r="I8" s="67" t="s">
        <v>38</v>
      </c>
      <c r="J8" s="66"/>
    </row>
    <row r="9" s="40" customFormat="1" ht="57" customHeight="1" spans="1:10">
      <c r="A9" s="57"/>
      <c r="B9" s="58"/>
      <c r="C9" s="59"/>
      <c r="D9" s="59"/>
      <c r="E9" s="14">
        <v>4100</v>
      </c>
      <c r="F9" s="61" t="s">
        <v>41</v>
      </c>
      <c r="G9" s="61" t="s">
        <v>249</v>
      </c>
      <c r="H9" s="62" t="s">
        <v>43</v>
      </c>
      <c r="I9" s="67" t="s">
        <v>42</v>
      </c>
      <c r="J9" s="66"/>
    </row>
    <row r="10" s="40" customFormat="1" ht="43" customHeight="1" spans="1:10">
      <c r="A10" s="57"/>
      <c r="B10" s="58"/>
      <c r="C10" s="59"/>
      <c r="D10" s="59"/>
      <c r="E10" s="14">
        <v>3000</v>
      </c>
      <c r="F10" s="61" t="s">
        <v>45</v>
      </c>
      <c r="G10" s="61" t="s">
        <v>250</v>
      </c>
      <c r="H10" s="62" t="s">
        <v>48</v>
      </c>
      <c r="I10" s="67" t="s">
        <v>47</v>
      </c>
      <c r="J10" s="66"/>
    </row>
    <row r="11" s="40" customFormat="1" ht="72" customHeight="1" spans="1:10">
      <c r="A11" s="57"/>
      <c r="B11" s="58"/>
      <c r="C11" s="59"/>
      <c r="D11" s="59"/>
      <c r="E11" s="14">
        <v>711.42</v>
      </c>
      <c r="F11" s="61" t="s">
        <v>49</v>
      </c>
      <c r="G11" s="61" t="s">
        <v>251</v>
      </c>
      <c r="H11" s="62" t="s">
        <v>51</v>
      </c>
      <c r="I11" s="67" t="s">
        <v>38</v>
      </c>
      <c r="J11" s="66"/>
    </row>
    <row r="12" s="40" customFormat="1" ht="46" customHeight="1" spans="1:10">
      <c r="A12" s="57"/>
      <c r="B12" s="58"/>
      <c r="C12" s="59"/>
      <c r="D12" s="59"/>
      <c r="E12" s="14">
        <v>750.13</v>
      </c>
      <c r="F12" s="61" t="s">
        <v>52</v>
      </c>
      <c r="G12" s="61" t="s">
        <v>252</v>
      </c>
      <c r="H12" s="62" t="s">
        <v>54</v>
      </c>
      <c r="I12" s="67" t="s">
        <v>38</v>
      </c>
      <c r="J12" s="66"/>
    </row>
    <row r="13" s="40" customFormat="1" ht="46" customHeight="1" spans="1:10">
      <c r="A13" s="57"/>
      <c r="B13" s="58"/>
      <c r="C13" s="59"/>
      <c r="D13" s="59"/>
      <c r="E13" s="14">
        <v>568.98</v>
      </c>
      <c r="F13" s="61" t="s">
        <v>55</v>
      </c>
      <c r="G13" s="61" t="s">
        <v>253</v>
      </c>
      <c r="H13" s="62" t="s">
        <v>57</v>
      </c>
      <c r="I13" s="67" t="s">
        <v>38</v>
      </c>
      <c r="J13" s="66"/>
    </row>
    <row r="14" s="40" customFormat="1" ht="46" customHeight="1" spans="1:10">
      <c r="A14" s="57"/>
      <c r="B14" s="58"/>
      <c r="C14" s="59"/>
      <c r="D14" s="59"/>
      <c r="E14" s="14">
        <v>356.43</v>
      </c>
      <c r="F14" s="61" t="s">
        <v>58</v>
      </c>
      <c r="G14" s="61" t="s">
        <v>254</v>
      </c>
      <c r="H14" s="62" t="s">
        <v>60</v>
      </c>
      <c r="I14" s="67" t="s">
        <v>38</v>
      </c>
      <c r="J14" s="66"/>
    </row>
    <row r="15" s="40" customFormat="1" ht="43" customHeight="1" spans="1:10">
      <c r="A15" s="57"/>
      <c r="B15" s="58"/>
      <c r="C15" s="59"/>
      <c r="D15" s="59"/>
      <c r="E15" s="14">
        <v>539.68</v>
      </c>
      <c r="F15" s="61" t="s">
        <v>61</v>
      </c>
      <c r="G15" s="61" t="s">
        <v>255</v>
      </c>
      <c r="H15" s="62" t="s">
        <v>63</v>
      </c>
      <c r="I15" s="67" t="s">
        <v>38</v>
      </c>
      <c r="J15" s="66"/>
    </row>
    <row r="16" s="40" customFormat="1" ht="43" customHeight="1" spans="1:10">
      <c r="A16" s="57"/>
      <c r="B16" s="58"/>
      <c r="C16" s="59"/>
      <c r="D16" s="59"/>
      <c r="E16" s="14">
        <v>884.38</v>
      </c>
      <c r="F16" s="63" t="s">
        <v>64</v>
      </c>
      <c r="G16" s="62" t="s">
        <v>256</v>
      </c>
      <c r="H16" s="62" t="s">
        <v>66</v>
      </c>
      <c r="I16" s="67" t="s">
        <v>42</v>
      </c>
      <c r="J16" s="66"/>
    </row>
    <row r="17" s="40" customFormat="1" ht="43" customHeight="1" spans="1:10">
      <c r="A17" s="57"/>
      <c r="B17" s="58"/>
      <c r="C17" s="59"/>
      <c r="D17" s="59"/>
      <c r="E17" s="14">
        <v>626.9</v>
      </c>
      <c r="F17" s="63" t="s">
        <v>71</v>
      </c>
      <c r="G17" s="62" t="s">
        <v>257</v>
      </c>
      <c r="H17" s="62" t="s">
        <v>72</v>
      </c>
      <c r="I17" s="67" t="s">
        <v>42</v>
      </c>
      <c r="J17" s="66"/>
    </row>
    <row r="18" s="40" customFormat="1" ht="60" customHeight="1" spans="1:10">
      <c r="A18" s="57"/>
      <c r="B18" s="58"/>
      <c r="C18" s="59"/>
      <c r="D18" s="59"/>
      <c r="E18" s="14">
        <v>355.29</v>
      </c>
      <c r="F18" s="63" t="s">
        <v>79</v>
      </c>
      <c r="G18" s="61" t="s">
        <v>258</v>
      </c>
      <c r="H18" s="62" t="s">
        <v>81</v>
      </c>
      <c r="I18" s="67" t="s">
        <v>42</v>
      </c>
      <c r="J18" s="66"/>
    </row>
    <row r="19" s="40" customFormat="1" ht="73" customHeight="1" spans="1:10">
      <c r="A19" s="57"/>
      <c r="B19" s="58"/>
      <c r="C19" s="59"/>
      <c r="D19" s="59"/>
      <c r="E19" s="14">
        <v>355.28</v>
      </c>
      <c r="F19" s="63" t="s">
        <v>83</v>
      </c>
      <c r="G19" s="61" t="s">
        <v>259</v>
      </c>
      <c r="H19" s="62" t="s">
        <v>85</v>
      </c>
      <c r="I19" s="67" t="s">
        <v>42</v>
      </c>
      <c r="J19" s="66"/>
    </row>
    <row r="20" s="40" customFormat="1" ht="61" customHeight="1" spans="1:10">
      <c r="A20" s="57"/>
      <c r="B20" s="58"/>
      <c r="C20" s="59"/>
      <c r="D20" s="59"/>
      <c r="E20" s="14">
        <v>340.77</v>
      </c>
      <c r="F20" s="61" t="s">
        <v>86</v>
      </c>
      <c r="G20" s="61" t="s">
        <v>260</v>
      </c>
      <c r="H20" s="62" t="s">
        <v>88</v>
      </c>
      <c r="I20" s="67" t="s">
        <v>42</v>
      </c>
      <c r="J20" s="66"/>
    </row>
    <row r="21" s="40" customFormat="1" ht="27" customHeight="1" spans="1:10">
      <c r="A21" s="57"/>
      <c r="B21" s="58"/>
      <c r="C21" s="59"/>
      <c r="D21" s="59"/>
      <c r="E21" s="14">
        <v>308.39</v>
      </c>
      <c r="F21" s="61" t="s">
        <v>89</v>
      </c>
      <c r="G21" s="61" t="s">
        <v>261</v>
      </c>
      <c r="H21" s="62" t="s">
        <v>91</v>
      </c>
      <c r="I21" s="67" t="s">
        <v>38</v>
      </c>
      <c r="J21" s="66"/>
    </row>
    <row r="22" s="40" customFormat="1" ht="37" customHeight="1" spans="1:10">
      <c r="A22" s="57"/>
      <c r="B22" s="58"/>
      <c r="C22" s="59"/>
      <c r="D22" s="59"/>
      <c r="E22" s="14">
        <v>353.89</v>
      </c>
      <c r="F22" s="61" t="s">
        <v>92</v>
      </c>
      <c r="G22" s="61" t="s">
        <v>262</v>
      </c>
      <c r="H22" s="62" t="s">
        <v>95</v>
      </c>
      <c r="I22" s="67" t="s">
        <v>94</v>
      </c>
      <c r="J22" s="66"/>
    </row>
    <row r="23" s="40" customFormat="1" ht="46" customHeight="1" spans="1:10">
      <c r="A23" s="57"/>
      <c r="B23" s="58"/>
      <c r="C23" s="59"/>
      <c r="D23" s="59"/>
      <c r="E23" s="14">
        <v>334.85</v>
      </c>
      <c r="F23" s="61" t="s">
        <v>96</v>
      </c>
      <c r="G23" s="61" t="s">
        <v>263</v>
      </c>
      <c r="H23" s="62" t="s">
        <v>97</v>
      </c>
      <c r="I23" s="67" t="s">
        <v>94</v>
      </c>
      <c r="J23" s="66"/>
    </row>
    <row r="24" s="40" customFormat="1" ht="46" customHeight="1" spans="1:10">
      <c r="A24" s="57"/>
      <c r="B24" s="58"/>
      <c r="C24" s="59"/>
      <c r="D24" s="59"/>
      <c r="E24" s="14">
        <v>933.5</v>
      </c>
      <c r="F24" s="61" t="s">
        <v>98</v>
      </c>
      <c r="G24" s="61" t="s">
        <v>264</v>
      </c>
      <c r="H24" s="62" t="s">
        <v>100</v>
      </c>
      <c r="I24" s="67" t="s">
        <v>42</v>
      </c>
      <c r="J24" s="66"/>
    </row>
    <row r="25" s="40" customFormat="1" ht="38" customHeight="1" spans="1:10">
      <c r="A25" s="57"/>
      <c r="B25" s="58"/>
      <c r="C25" s="59"/>
      <c r="D25" s="59"/>
      <c r="E25" s="14">
        <v>1159.33</v>
      </c>
      <c r="F25" s="61" t="s">
        <v>101</v>
      </c>
      <c r="G25" s="61" t="s">
        <v>265</v>
      </c>
      <c r="H25" s="62" t="s">
        <v>103</v>
      </c>
      <c r="I25" s="67" t="s">
        <v>42</v>
      </c>
      <c r="J25" s="66"/>
    </row>
    <row r="26" s="40" customFormat="1" ht="75" customHeight="1" spans="1:10">
      <c r="A26" s="57"/>
      <c r="B26" s="58"/>
      <c r="C26" s="59"/>
      <c r="D26" s="59"/>
      <c r="E26" s="14">
        <v>335</v>
      </c>
      <c r="F26" s="61" t="s">
        <v>104</v>
      </c>
      <c r="G26" s="61" t="s">
        <v>266</v>
      </c>
      <c r="H26" s="62" t="s">
        <v>107</v>
      </c>
      <c r="I26" s="67" t="s">
        <v>106</v>
      </c>
      <c r="J26" s="66"/>
    </row>
    <row r="27" s="40" customFormat="1" ht="73" customHeight="1" spans="1:10">
      <c r="A27" s="57"/>
      <c r="B27" s="58"/>
      <c r="C27" s="59"/>
      <c r="D27" s="59"/>
      <c r="E27" s="14">
        <v>390.35</v>
      </c>
      <c r="F27" s="61" t="s">
        <v>109</v>
      </c>
      <c r="G27" s="61" t="s">
        <v>267</v>
      </c>
      <c r="H27" s="62" t="s">
        <v>111</v>
      </c>
      <c r="I27" s="67" t="s">
        <v>34</v>
      </c>
      <c r="J27" s="66"/>
    </row>
    <row r="28" s="40" customFormat="1" ht="60" customHeight="1" spans="1:10">
      <c r="A28" s="57"/>
      <c r="B28" s="58"/>
      <c r="C28" s="59"/>
      <c r="D28" s="59"/>
      <c r="E28" s="14">
        <v>387.93</v>
      </c>
      <c r="F28" s="61" t="s">
        <v>113</v>
      </c>
      <c r="G28" s="61" t="s">
        <v>268</v>
      </c>
      <c r="H28" s="62" t="s">
        <v>114</v>
      </c>
      <c r="I28" s="67" t="s">
        <v>34</v>
      </c>
      <c r="J28" s="66"/>
    </row>
    <row r="29" s="40" customFormat="1" ht="42" customHeight="1" spans="1:10">
      <c r="A29" s="57"/>
      <c r="B29" s="58"/>
      <c r="C29" s="59"/>
      <c r="D29" s="59"/>
      <c r="E29" s="14">
        <v>542.44</v>
      </c>
      <c r="F29" s="61" t="s">
        <v>117</v>
      </c>
      <c r="G29" s="61" t="s">
        <v>269</v>
      </c>
      <c r="H29" s="62" t="s">
        <v>119</v>
      </c>
      <c r="I29" s="67" t="s">
        <v>106</v>
      </c>
      <c r="J29" s="66"/>
    </row>
    <row r="30" s="40" customFormat="1" ht="113" customHeight="1" spans="1:10">
      <c r="A30" s="57"/>
      <c r="B30" s="58"/>
      <c r="C30" s="59"/>
      <c r="D30" s="59"/>
      <c r="E30" s="14">
        <v>2950</v>
      </c>
      <c r="F30" s="61" t="s">
        <v>124</v>
      </c>
      <c r="G30" s="61" t="s">
        <v>270</v>
      </c>
      <c r="H30" s="62" t="s">
        <v>127</v>
      </c>
      <c r="I30" s="67" t="s">
        <v>126</v>
      </c>
      <c r="J30" s="66"/>
    </row>
    <row r="31" s="40" customFormat="1" ht="72" customHeight="1" spans="1:10">
      <c r="A31" s="57"/>
      <c r="B31" s="58"/>
      <c r="C31" s="59"/>
      <c r="D31" s="59"/>
      <c r="E31" s="14">
        <v>3235</v>
      </c>
      <c r="F31" s="61" t="s">
        <v>128</v>
      </c>
      <c r="G31" s="61" t="s">
        <v>271</v>
      </c>
      <c r="H31" s="62" t="s">
        <v>131</v>
      </c>
      <c r="I31" s="67" t="s">
        <v>130</v>
      </c>
      <c r="J31" s="66"/>
    </row>
    <row r="32" s="40" customFormat="1" ht="64" customHeight="1" spans="1:10">
      <c r="A32" s="57"/>
      <c r="B32" s="58"/>
      <c r="C32" s="59"/>
      <c r="D32" s="59"/>
      <c r="E32" s="14">
        <v>553.11</v>
      </c>
      <c r="F32" s="61" t="s">
        <v>132</v>
      </c>
      <c r="G32" s="61" t="s">
        <v>272</v>
      </c>
      <c r="H32" s="62" t="s">
        <v>135</v>
      </c>
      <c r="I32" s="67" t="s">
        <v>134</v>
      </c>
      <c r="J32" s="66"/>
    </row>
    <row r="33" s="40" customFormat="1" ht="69" customHeight="1" spans="1:10">
      <c r="A33" s="57"/>
      <c r="B33" s="58"/>
      <c r="C33" s="59"/>
      <c r="D33" s="59"/>
      <c r="E33" s="14">
        <v>659.36</v>
      </c>
      <c r="F33" s="61" t="s">
        <v>136</v>
      </c>
      <c r="G33" s="61" t="s">
        <v>273</v>
      </c>
      <c r="H33" s="62" t="s">
        <v>138</v>
      </c>
      <c r="I33" s="67" t="s">
        <v>134</v>
      </c>
      <c r="J33" s="66"/>
    </row>
    <row r="34" s="40" customFormat="1" ht="58" customHeight="1" spans="1:10">
      <c r="A34" s="57"/>
      <c r="B34" s="58"/>
      <c r="C34" s="59"/>
      <c r="D34" s="59"/>
      <c r="E34" s="14">
        <v>1880</v>
      </c>
      <c r="F34" s="61" t="s">
        <v>142</v>
      </c>
      <c r="G34" s="61" t="s">
        <v>274</v>
      </c>
      <c r="H34" s="62" t="s">
        <v>145</v>
      </c>
      <c r="I34" s="67" t="s">
        <v>144</v>
      </c>
      <c r="J34" s="66"/>
    </row>
    <row r="35" s="40" customFormat="1" ht="115" customHeight="1" spans="1:10">
      <c r="A35" s="57"/>
      <c r="B35" s="58"/>
      <c r="C35" s="59"/>
      <c r="D35" s="59"/>
      <c r="E35" s="14">
        <v>959.43</v>
      </c>
      <c r="F35" s="61" t="s">
        <v>159</v>
      </c>
      <c r="G35" s="61" t="s">
        <v>275</v>
      </c>
      <c r="H35" s="62" t="s">
        <v>161</v>
      </c>
      <c r="I35" s="67" t="s">
        <v>134</v>
      </c>
      <c r="J35" s="66"/>
    </row>
    <row r="36" s="40" customFormat="1" ht="37" customHeight="1" spans="1:10">
      <c r="A36" s="57"/>
      <c r="B36" s="58"/>
      <c r="C36" s="59"/>
      <c r="D36" s="59"/>
      <c r="E36" s="14">
        <v>706.42</v>
      </c>
      <c r="F36" s="61" t="s">
        <v>162</v>
      </c>
      <c r="G36" s="61" t="s">
        <v>276</v>
      </c>
      <c r="H36" s="62" t="s">
        <v>164</v>
      </c>
      <c r="I36" s="67" t="s">
        <v>38</v>
      </c>
      <c r="J36" s="66"/>
    </row>
    <row r="37" s="40" customFormat="1" ht="37" customHeight="1" spans="1:10">
      <c r="A37" s="57"/>
      <c r="B37" s="58"/>
      <c r="C37" s="59"/>
      <c r="D37" s="59"/>
      <c r="E37" s="14">
        <v>527.04</v>
      </c>
      <c r="F37" s="61" t="s">
        <v>165</v>
      </c>
      <c r="G37" s="61" t="s">
        <v>277</v>
      </c>
      <c r="H37" s="62" t="s">
        <v>167</v>
      </c>
      <c r="I37" s="67" t="s">
        <v>38</v>
      </c>
      <c r="J37" s="66"/>
    </row>
    <row r="38" s="40" customFormat="1" ht="37" customHeight="1" spans="1:10">
      <c r="A38" s="57"/>
      <c r="B38" s="58"/>
      <c r="C38" s="59"/>
      <c r="D38" s="59"/>
      <c r="E38" s="14">
        <v>368.77</v>
      </c>
      <c r="F38" s="61" t="s">
        <v>168</v>
      </c>
      <c r="G38" s="61" t="s">
        <v>278</v>
      </c>
      <c r="H38" s="62" t="s">
        <v>170</v>
      </c>
      <c r="I38" s="67" t="s">
        <v>38</v>
      </c>
      <c r="J38" s="66"/>
    </row>
    <row r="39" s="40" customFormat="1" ht="37" customHeight="1" spans="1:10">
      <c r="A39" s="57"/>
      <c r="B39" s="58"/>
      <c r="C39" s="59"/>
      <c r="D39" s="59"/>
      <c r="E39" s="14">
        <v>431.39</v>
      </c>
      <c r="F39" s="61" t="s">
        <v>171</v>
      </c>
      <c r="G39" s="61" t="s">
        <v>279</v>
      </c>
      <c r="H39" s="62" t="s">
        <v>173</v>
      </c>
      <c r="I39" s="67" t="s">
        <v>38</v>
      </c>
      <c r="J39" s="66"/>
    </row>
    <row r="40" s="40" customFormat="1" ht="37" customHeight="1" spans="1:10">
      <c r="A40" s="57"/>
      <c r="B40" s="58"/>
      <c r="C40" s="59"/>
      <c r="D40" s="59"/>
      <c r="E40" s="14">
        <v>473.34</v>
      </c>
      <c r="F40" s="61" t="s">
        <v>174</v>
      </c>
      <c r="G40" s="61" t="s">
        <v>280</v>
      </c>
      <c r="H40" s="62" t="s">
        <v>176</v>
      </c>
      <c r="I40" s="67" t="s">
        <v>38</v>
      </c>
      <c r="J40" s="66"/>
    </row>
    <row r="41" s="40" customFormat="1" ht="37" customHeight="1" spans="1:10">
      <c r="A41" s="57"/>
      <c r="B41" s="58"/>
      <c r="C41" s="59"/>
      <c r="D41" s="59"/>
      <c r="E41" s="14">
        <v>781.6</v>
      </c>
      <c r="F41" s="61" t="s">
        <v>177</v>
      </c>
      <c r="G41" s="61" t="s">
        <v>281</v>
      </c>
      <c r="H41" s="62" t="s">
        <v>179</v>
      </c>
      <c r="I41" s="67" t="s">
        <v>38</v>
      </c>
      <c r="J41" s="66"/>
    </row>
    <row r="42" s="40" customFormat="1" ht="69" customHeight="1" spans="1:10">
      <c r="A42" s="57"/>
      <c r="B42" s="58"/>
      <c r="C42" s="59"/>
      <c r="D42" s="59"/>
      <c r="E42" s="14">
        <v>336.12</v>
      </c>
      <c r="F42" s="61" t="s">
        <v>180</v>
      </c>
      <c r="G42" s="61" t="s">
        <v>282</v>
      </c>
      <c r="H42" s="62" t="s">
        <v>182</v>
      </c>
      <c r="I42" s="67" t="s">
        <v>38</v>
      </c>
      <c r="J42" s="66"/>
    </row>
    <row r="43" s="40" customFormat="1" ht="32" customHeight="1" spans="1:10">
      <c r="A43" s="57"/>
      <c r="B43" s="58"/>
      <c r="C43" s="59"/>
      <c r="D43" s="59"/>
      <c r="E43" s="14">
        <v>450.11</v>
      </c>
      <c r="F43" s="61" t="s">
        <v>183</v>
      </c>
      <c r="G43" s="61" t="s">
        <v>283</v>
      </c>
      <c r="H43" s="62" t="s">
        <v>185</v>
      </c>
      <c r="I43" s="67" t="s">
        <v>38</v>
      </c>
      <c r="J43" s="66"/>
    </row>
    <row r="44" s="40" customFormat="1" ht="32" customHeight="1" spans="1:10">
      <c r="A44" s="57"/>
      <c r="B44" s="58"/>
      <c r="C44" s="59"/>
      <c r="D44" s="59"/>
      <c r="E44" s="14">
        <v>877.46</v>
      </c>
      <c r="F44" s="61" t="s">
        <v>186</v>
      </c>
      <c r="G44" s="61" t="s">
        <v>284</v>
      </c>
      <c r="H44" s="62" t="s">
        <v>188</v>
      </c>
      <c r="I44" s="67" t="s">
        <v>38</v>
      </c>
      <c r="J44" s="66"/>
    </row>
    <row r="45" s="40" customFormat="1" ht="32" customHeight="1" spans="1:10">
      <c r="A45" s="57"/>
      <c r="B45" s="58"/>
      <c r="C45" s="59"/>
      <c r="D45" s="59"/>
      <c r="E45" s="14">
        <v>410.33</v>
      </c>
      <c r="F45" s="61" t="s">
        <v>189</v>
      </c>
      <c r="G45" s="61" t="s">
        <v>285</v>
      </c>
      <c r="H45" s="62" t="s">
        <v>191</v>
      </c>
      <c r="I45" s="67" t="s">
        <v>38</v>
      </c>
      <c r="J45" s="66"/>
    </row>
    <row r="46" s="40" customFormat="1" ht="96" customHeight="1" spans="1:10">
      <c r="A46" s="57"/>
      <c r="B46" s="58"/>
      <c r="C46" s="59"/>
      <c r="D46" s="59"/>
      <c r="E46" s="14">
        <v>1906.09</v>
      </c>
      <c r="F46" s="61" t="s">
        <v>195</v>
      </c>
      <c r="G46" s="62" t="s">
        <v>286</v>
      </c>
      <c r="H46" s="62" t="s">
        <v>197</v>
      </c>
      <c r="I46" s="67" t="s">
        <v>38</v>
      </c>
      <c r="J46" s="66"/>
    </row>
    <row r="47" s="40" customFormat="1" ht="45" customHeight="1" spans="1:10">
      <c r="A47" s="57"/>
      <c r="B47" s="58"/>
      <c r="C47" s="59"/>
      <c r="D47" s="59"/>
      <c r="E47" s="14">
        <v>396</v>
      </c>
      <c r="F47" s="61" t="s">
        <v>198</v>
      </c>
      <c r="G47" s="61" t="s">
        <v>287</v>
      </c>
      <c r="H47" s="62" t="s">
        <v>199</v>
      </c>
      <c r="I47" s="67" t="s">
        <v>122</v>
      </c>
      <c r="J47" s="66"/>
    </row>
    <row r="48" s="40" customFormat="1" ht="45" customHeight="1" spans="1:10">
      <c r="A48" s="57"/>
      <c r="B48" s="58"/>
      <c r="C48" s="59"/>
      <c r="D48" s="59"/>
      <c r="E48" s="14">
        <v>374.02</v>
      </c>
      <c r="F48" s="61" t="s">
        <v>201</v>
      </c>
      <c r="G48" s="61" t="s">
        <v>288</v>
      </c>
      <c r="H48" s="62" t="s">
        <v>202</v>
      </c>
      <c r="I48" s="67" t="s">
        <v>130</v>
      </c>
      <c r="J48" s="66"/>
    </row>
    <row r="49" s="40" customFormat="1" ht="88" customHeight="1" spans="1:10">
      <c r="A49" s="57"/>
      <c r="B49" s="58"/>
      <c r="C49" s="59"/>
      <c r="D49" s="59"/>
      <c r="E49" s="14">
        <v>2287.2</v>
      </c>
      <c r="F49" s="61" t="s">
        <v>206</v>
      </c>
      <c r="G49" s="62" t="s">
        <v>289</v>
      </c>
      <c r="H49" s="62" t="s">
        <v>208</v>
      </c>
      <c r="I49" s="67" t="s">
        <v>126</v>
      </c>
      <c r="J49" s="66"/>
    </row>
    <row r="50" s="40" customFormat="1" ht="88" customHeight="1" spans="1:10">
      <c r="A50" s="57"/>
      <c r="B50" s="58"/>
      <c r="C50" s="59"/>
      <c r="D50" s="59"/>
      <c r="E50" s="14">
        <v>226.82</v>
      </c>
      <c r="F50" s="61" t="s">
        <v>209</v>
      </c>
      <c r="G50" s="61" t="s">
        <v>290</v>
      </c>
      <c r="H50" s="62" t="s">
        <v>211</v>
      </c>
      <c r="I50" s="68" t="s">
        <v>130</v>
      </c>
      <c r="J50" s="66"/>
    </row>
    <row r="51" s="40" customFormat="1" ht="59" customHeight="1" spans="1:10">
      <c r="A51" s="57"/>
      <c r="B51" s="58"/>
      <c r="C51" s="59"/>
      <c r="D51" s="59"/>
      <c r="E51" s="14">
        <v>3350</v>
      </c>
      <c r="F51" s="61" t="s">
        <v>212</v>
      </c>
      <c r="G51" s="61" t="s">
        <v>291</v>
      </c>
      <c r="H51" s="62" t="s">
        <v>215</v>
      </c>
      <c r="I51" s="67" t="s">
        <v>214</v>
      </c>
      <c r="J51" s="66"/>
    </row>
    <row r="52" s="40" customFormat="1" ht="82" customHeight="1" spans="1:10">
      <c r="A52" s="57"/>
      <c r="B52" s="58"/>
      <c r="C52" s="59"/>
      <c r="D52" s="59"/>
      <c r="E52" s="14">
        <v>295.4</v>
      </c>
      <c r="F52" s="61" t="s">
        <v>216</v>
      </c>
      <c r="G52" s="61" t="s">
        <v>292</v>
      </c>
      <c r="H52" s="62" t="s">
        <v>218</v>
      </c>
      <c r="I52" s="67" t="s">
        <v>110</v>
      </c>
      <c r="J52" s="66"/>
    </row>
    <row r="53" s="40" customFormat="1" ht="82" customHeight="1" spans="1:10">
      <c r="A53" s="57"/>
      <c r="B53" s="58"/>
      <c r="C53" s="59"/>
      <c r="D53" s="59"/>
      <c r="E53" s="14">
        <v>619.94</v>
      </c>
      <c r="F53" s="61" t="s">
        <v>219</v>
      </c>
      <c r="G53" s="61" t="s">
        <v>293</v>
      </c>
      <c r="H53" s="62" t="s">
        <v>221</v>
      </c>
      <c r="I53" s="67" t="s">
        <v>214</v>
      </c>
      <c r="J53" s="66"/>
    </row>
    <row r="54" s="40" customFormat="1" ht="49" customHeight="1" spans="1:10">
      <c r="A54" s="57"/>
      <c r="B54" s="58"/>
      <c r="C54" s="59"/>
      <c r="D54" s="59"/>
      <c r="E54" s="14">
        <v>214</v>
      </c>
      <c r="F54" s="61" t="s">
        <v>222</v>
      </c>
      <c r="G54" s="61" t="s">
        <v>294</v>
      </c>
      <c r="H54" s="62" t="s">
        <v>224</v>
      </c>
      <c r="I54" s="67" t="s">
        <v>134</v>
      </c>
      <c r="J54" s="66"/>
    </row>
    <row r="55" s="40" customFormat="1" ht="33" customHeight="1" spans="1:10">
      <c r="A55" s="57"/>
      <c r="B55" s="58"/>
      <c r="C55" s="59"/>
      <c r="D55" s="59"/>
      <c r="E55" s="14">
        <v>1086.22</v>
      </c>
      <c r="F55" s="61" t="s">
        <v>225</v>
      </c>
      <c r="G55" s="62" t="s">
        <v>295</v>
      </c>
      <c r="H55" s="62" t="s">
        <v>228</v>
      </c>
      <c r="I55" s="67" t="s">
        <v>227</v>
      </c>
      <c r="J55" s="66"/>
    </row>
    <row r="56" s="41" customFormat="1" spans="1:10">
      <c r="A56" s="57">
        <v>2</v>
      </c>
      <c r="B56" s="58" t="s">
        <v>296</v>
      </c>
      <c r="C56" s="59">
        <v>148</v>
      </c>
      <c r="D56" s="59">
        <f t="shared" ref="D56:D61" si="0">C56-E56</f>
        <v>148</v>
      </c>
      <c r="E56" s="64"/>
      <c r="F56" s="65"/>
      <c r="G56" s="61"/>
      <c r="H56" s="61"/>
      <c r="I56" s="69"/>
      <c r="J56" s="66"/>
    </row>
    <row r="57" s="41" customFormat="1" spans="1:10">
      <c r="A57" s="57">
        <v>3</v>
      </c>
      <c r="B57" s="58" t="s">
        <v>297</v>
      </c>
      <c r="C57" s="59">
        <v>0</v>
      </c>
      <c r="D57" s="59">
        <f t="shared" si="0"/>
        <v>0</v>
      </c>
      <c r="E57" s="64"/>
      <c r="F57" s="65"/>
      <c r="G57" s="61"/>
      <c r="H57" s="61"/>
      <c r="I57" s="69"/>
      <c r="J57" s="66"/>
    </row>
    <row r="58" s="41" customFormat="1" spans="1:10">
      <c r="A58" s="57">
        <v>4</v>
      </c>
      <c r="B58" s="58" t="s">
        <v>298</v>
      </c>
      <c r="C58" s="59">
        <v>527</v>
      </c>
      <c r="D58" s="59">
        <f t="shared" si="0"/>
        <v>527</v>
      </c>
      <c r="E58" s="64"/>
      <c r="F58" s="65"/>
      <c r="G58" s="61"/>
      <c r="H58" s="61"/>
      <c r="I58" s="69"/>
      <c r="J58" s="66"/>
    </row>
    <row r="59" s="41" customFormat="1" spans="1:10">
      <c r="A59" s="57">
        <v>5</v>
      </c>
      <c r="B59" s="58" t="s">
        <v>299</v>
      </c>
      <c r="C59" s="59">
        <v>343</v>
      </c>
      <c r="D59" s="59">
        <f t="shared" si="0"/>
        <v>343</v>
      </c>
      <c r="E59" s="64"/>
      <c r="F59" s="65"/>
      <c r="G59" s="61"/>
      <c r="H59" s="61"/>
      <c r="I59" s="69"/>
      <c r="J59" s="66"/>
    </row>
    <row r="60" s="41" customFormat="1" ht="36" customHeight="1" spans="1:10">
      <c r="A60" s="57">
        <v>6</v>
      </c>
      <c r="B60" s="58" t="s">
        <v>69</v>
      </c>
      <c r="C60" s="59">
        <f>887.06+291.52</f>
        <v>1178.58</v>
      </c>
      <c r="D60" s="59">
        <f t="shared" si="0"/>
        <v>951.24</v>
      </c>
      <c r="E60" s="64">
        <v>227.34</v>
      </c>
      <c r="F60" s="63" t="s">
        <v>64</v>
      </c>
      <c r="G60" s="62" t="s">
        <v>256</v>
      </c>
      <c r="H60" s="62" t="s">
        <v>66</v>
      </c>
      <c r="I60" s="67" t="s">
        <v>42</v>
      </c>
      <c r="J60" s="66"/>
    </row>
    <row r="61" s="42" customFormat="1" ht="17" customHeight="1" spans="1:10">
      <c r="A61" s="57">
        <v>7</v>
      </c>
      <c r="B61" s="58" t="s">
        <v>300</v>
      </c>
      <c r="C61" s="59">
        <f>319+1504+2.8</f>
        <v>1825.8</v>
      </c>
      <c r="D61" s="59">
        <f t="shared" si="0"/>
        <v>2.79999999999995</v>
      </c>
      <c r="E61" s="64">
        <v>1823</v>
      </c>
      <c r="F61" s="61"/>
      <c r="G61" s="61"/>
      <c r="H61" s="61"/>
      <c r="I61" s="69"/>
      <c r="J61" s="66"/>
    </row>
    <row r="62" s="42" customFormat="1" ht="41" customHeight="1" spans="1:10">
      <c r="A62" s="57"/>
      <c r="B62" s="58"/>
      <c r="C62" s="59"/>
      <c r="D62" s="59"/>
      <c r="E62" s="64">
        <v>319</v>
      </c>
      <c r="F62" s="61" t="s">
        <v>71</v>
      </c>
      <c r="G62" s="62" t="s">
        <v>257</v>
      </c>
      <c r="H62" s="62" t="s">
        <v>72</v>
      </c>
      <c r="I62" s="67" t="s">
        <v>42</v>
      </c>
      <c r="J62" s="66"/>
    </row>
    <row r="63" s="42" customFormat="1" ht="102" customHeight="1" spans="1:10">
      <c r="A63" s="57"/>
      <c r="B63" s="58"/>
      <c r="C63" s="59"/>
      <c r="D63" s="59"/>
      <c r="E63" s="64">
        <v>1300</v>
      </c>
      <c r="F63" s="61" t="s">
        <v>203</v>
      </c>
      <c r="G63" s="62" t="s">
        <v>301</v>
      </c>
      <c r="H63" s="62" t="s">
        <v>205</v>
      </c>
      <c r="I63" s="67" t="s">
        <v>134</v>
      </c>
      <c r="J63" s="66"/>
    </row>
    <row r="64" s="42" customFormat="1" ht="102" customHeight="1" spans="1:10">
      <c r="A64" s="57"/>
      <c r="B64" s="58"/>
      <c r="C64" s="59"/>
      <c r="D64" s="59"/>
      <c r="E64" s="64">
        <v>204</v>
      </c>
      <c r="F64" s="61" t="s">
        <v>209</v>
      </c>
      <c r="G64" s="61" t="s">
        <v>290</v>
      </c>
      <c r="H64" s="62" t="s">
        <v>211</v>
      </c>
      <c r="I64" s="67" t="s">
        <v>130</v>
      </c>
      <c r="J64" s="66"/>
    </row>
    <row r="65" s="42" customFormat="1" ht="39" customHeight="1" spans="1:10">
      <c r="A65" s="57">
        <v>8</v>
      </c>
      <c r="B65" s="58" t="s">
        <v>229</v>
      </c>
      <c r="C65" s="59">
        <f>239+294</f>
        <v>533</v>
      </c>
      <c r="D65" s="59">
        <f>C65-E65</f>
        <v>239</v>
      </c>
      <c r="E65" s="64">
        <v>294</v>
      </c>
      <c r="F65" s="61" t="s">
        <v>225</v>
      </c>
      <c r="G65" s="62" t="s">
        <v>295</v>
      </c>
      <c r="H65" s="62" t="s">
        <v>228</v>
      </c>
      <c r="I65" s="67" t="s">
        <v>227</v>
      </c>
      <c r="J65" s="66"/>
    </row>
    <row r="66" s="42" customFormat="1" ht="39" customHeight="1" spans="1:10">
      <c r="A66" s="57">
        <v>9</v>
      </c>
      <c r="B66" s="58" t="s">
        <v>70</v>
      </c>
      <c r="C66" s="59">
        <f>12.48+8.23</f>
        <v>20.71</v>
      </c>
      <c r="D66" s="59">
        <f>C66-E66</f>
        <v>12.48</v>
      </c>
      <c r="E66" s="64">
        <v>8.23</v>
      </c>
      <c r="F66" s="63" t="s">
        <v>64</v>
      </c>
      <c r="G66" s="62" t="s">
        <v>256</v>
      </c>
      <c r="H66" s="62" t="s">
        <v>66</v>
      </c>
      <c r="I66" s="67" t="s">
        <v>42</v>
      </c>
      <c r="J66" s="66"/>
    </row>
    <row r="67" s="42" customFormat="1" ht="39" customHeight="1" spans="1:10">
      <c r="A67" s="57">
        <v>10</v>
      </c>
      <c r="B67" s="58" t="s">
        <v>75</v>
      </c>
      <c r="C67" s="59">
        <f>107.9+9.59</f>
        <v>117.49</v>
      </c>
      <c r="D67" s="59">
        <f>C67-E67</f>
        <v>107.9</v>
      </c>
      <c r="E67" s="64">
        <v>9.59</v>
      </c>
      <c r="F67" s="61" t="s">
        <v>71</v>
      </c>
      <c r="G67" s="62" t="s">
        <v>257</v>
      </c>
      <c r="H67" s="62" t="s">
        <v>72</v>
      </c>
      <c r="I67" s="67" t="s">
        <v>42</v>
      </c>
      <c r="J67" s="66"/>
    </row>
    <row r="68" s="42" customFormat="1" ht="40.5" spans="1:10">
      <c r="A68" s="57">
        <v>11</v>
      </c>
      <c r="B68" s="58" t="s">
        <v>302</v>
      </c>
      <c r="C68" s="59">
        <f>250+210.9</f>
        <v>460.9</v>
      </c>
      <c r="D68" s="59">
        <f>C68-E68</f>
        <v>460.9</v>
      </c>
      <c r="E68" s="64"/>
      <c r="F68" s="70"/>
      <c r="G68" s="61"/>
      <c r="H68" s="61"/>
      <c r="I68" s="69"/>
      <c r="J68" s="66"/>
    </row>
    <row r="69" s="42" customFormat="1" spans="1:10">
      <c r="A69" s="57">
        <v>12</v>
      </c>
      <c r="B69" s="58" t="s">
        <v>303</v>
      </c>
      <c r="C69" s="59">
        <v>102.71</v>
      </c>
      <c r="D69" s="59">
        <f>C69-E69</f>
        <v>102.71</v>
      </c>
      <c r="E69" s="64"/>
      <c r="F69" s="70"/>
      <c r="G69" s="61"/>
      <c r="H69" s="61"/>
      <c r="I69" s="69"/>
      <c r="J69" s="66"/>
    </row>
    <row r="70" s="42" customFormat="1" ht="27" spans="1:10">
      <c r="A70" s="57">
        <v>13</v>
      </c>
      <c r="B70" s="58" t="s">
        <v>304</v>
      </c>
      <c r="C70" s="59"/>
      <c r="D70" s="59"/>
      <c r="E70" s="64"/>
      <c r="F70" s="70"/>
      <c r="G70" s="61"/>
      <c r="H70" s="61"/>
      <c r="I70" s="69"/>
      <c r="J70" s="66"/>
    </row>
    <row r="71" s="42" customFormat="1" spans="1:10">
      <c r="A71" s="57">
        <v>14</v>
      </c>
      <c r="B71" s="58" t="s">
        <v>305</v>
      </c>
      <c r="C71" s="59">
        <f>1043.02-1043.02</f>
        <v>0</v>
      </c>
      <c r="D71" s="59"/>
      <c r="E71" s="64"/>
      <c r="F71" s="61"/>
      <c r="G71" s="61"/>
      <c r="H71" s="61"/>
      <c r="I71" s="69"/>
      <c r="J71" s="66"/>
    </row>
    <row r="72" s="42" customFormat="1" ht="27" spans="1:10">
      <c r="A72" s="57">
        <v>15</v>
      </c>
      <c r="B72" s="58" t="s">
        <v>306</v>
      </c>
      <c r="C72" s="59">
        <f>4.6+1.64</f>
        <v>6.24</v>
      </c>
      <c r="D72" s="59">
        <f>4.6+1.64</f>
        <v>6.24</v>
      </c>
      <c r="E72" s="64"/>
      <c r="F72" s="70"/>
      <c r="G72" s="61"/>
      <c r="H72" s="61"/>
      <c r="I72" s="69"/>
      <c r="J72" s="66"/>
    </row>
    <row r="73" s="42" customFormat="1" ht="27" spans="1:10">
      <c r="A73" s="57">
        <v>16</v>
      </c>
      <c r="B73" s="58" t="s">
        <v>307</v>
      </c>
      <c r="C73" s="59"/>
      <c r="D73" s="59"/>
      <c r="E73" s="64"/>
      <c r="F73" s="70"/>
      <c r="G73" s="61"/>
      <c r="H73" s="61"/>
      <c r="I73" s="69"/>
      <c r="J73" s="66"/>
    </row>
    <row r="74" s="42" customFormat="1" spans="1:10">
      <c r="A74" s="57">
        <v>17</v>
      </c>
      <c r="B74" s="58" t="s">
        <v>308</v>
      </c>
      <c r="C74" s="59"/>
      <c r="D74" s="59"/>
      <c r="E74" s="64"/>
      <c r="F74" s="70"/>
      <c r="G74" s="61"/>
      <c r="H74" s="61"/>
      <c r="I74" s="69"/>
      <c r="J74" s="66"/>
    </row>
    <row r="75" s="42" customFormat="1" ht="67.5" spans="1:10">
      <c r="A75" s="57">
        <v>18</v>
      </c>
      <c r="B75" s="58" t="s">
        <v>309</v>
      </c>
      <c r="C75" s="59">
        <v>790</v>
      </c>
      <c r="D75" s="59">
        <v>790</v>
      </c>
      <c r="E75" s="64"/>
      <c r="F75" s="70"/>
      <c r="G75" s="61"/>
      <c r="H75" s="61"/>
      <c r="I75" s="69"/>
      <c r="J75" s="66"/>
    </row>
    <row r="76" s="42" customFormat="1" ht="27" spans="1:10">
      <c r="A76" s="57">
        <v>19</v>
      </c>
      <c r="B76" s="58" t="s">
        <v>310</v>
      </c>
      <c r="C76" s="59">
        <f>8207-1140+5319</f>
        <v>12386</v>
      </c>
      <c r="D76" s="59">
        <f>C76-E76</f>
        <v>287.42</v>
      </c>
      <c r="E76" s="64">
        <f>SUM(E77:E88)</f>
        <v>12098.58</v>
      </c>
      <c r="F76" s="70"/>
      <c r="G76" s="61"/>
      <c r="H76" s="61"/>
      <c r="I76" s="69"/>
      <c r="J76" s="66"/>
    </row>
    <row r="77" s="42" customFormat="1" ht="50" customHeight="1" spans="1:10">
      <c r="A77" s="57"/>
      <c r="B77" s="58"/>
      <c r="C77" s="59"/>
      <c r="D77" s="59"/>
      <c r="E77" s="64">
        <v>1092.31</v>
      </c>
      <c r="F77" s="70" t="s">
        <v>64</v>
      </c>
      <c r="G77" s="62" t="s">
        <v>256</v>
      </c>
      <c r="H77" s="62" t="s">
        <v>66</v>
      </c>
      <c r="I77" s="67" t="s">
        <v>42</v>
      </c>
      <c r="J77" s="66"/>
    </row>
    <row r="78" s="42" customFormat="1" ht="35" customHeight="1" spans="1:10">
      <c r="A78" s="57"/>
      <c r="B78" s="58"/>
      <c r="C78" s="59"/>
      <c r="D78" s="59"/>
      <c r="E78" s="64">
        <v>2000</v>
      </c>
      <c r="F78" s="70" t="s">
        <v>115</v>
      </c>
      <c r="G78" s="62" t="s">
        <v>311</v>
      </c>
      <c r="H78" s="62" t="s">
        <v>116</v>
      </c>
      <c r="I78" s="67" t="s">
        <v>38</v>
      </c>
      <c r="J78" s="66"/>
    </row>
    <row r="79" s="42" customFormat="1" ht="29" customHeight="1" spans="1:10">
      <c r="A79" s="57"/>
      <c r="B79" s="58"/>
      <c r="C79" s="59"/>
      <c r="D79" s="59"/>
      <c r="E79" s="64">
        <v>246.48</v>
      </c>
      <c r="F79" s="70" t="s">
        <v>120</v>
      </c>
      <c r="G79" s="62" t="s">
        <v>312</v>
      </c>
      <c r="H79" s="62" t="s">
        <v>123</v>
      </c>
      <c r="I79" s="67" t="s">
        <v>122</v>
      </c>
      <c r="J79" s="66"/>
    </row>
    <row r="80" s="42" customFormat="1" ht="77" customHeight="1" spans="1:10">
      <c r="A80" s="57"/>
      <c r="B80" s="58"/>
      <c r="C80" s="59"/>
      <c r="D80" s="59"/>
      <c r="E80" s="64">
        <v>329.74</v>
      </c>
      <c r="F80" s="70" t="s">
        <v>139</v>
      </c>
      <c r="G80" s="62" t="s">
        <v>313</v>
      </c>
      <c r="H80" s="62" t="s">
        <v>141</v>
      </c>
      <c r="I80" s="67" t="s">
        <v>134</v>
      </c>
      <c r="J80" s="66"/>
    </row>
    <row r="81" s="42" customFormat="1" ht="105" customHeight="1" spans="1:10">
      <c r="A81" s="57"/>
      <c r="B81" s="58"/>
      <c r="C81" s="59"/>
      <c r="D81" s="59"/>
      <c r="E81" s="64">
        <v>2795.23</v>
      </c>
      <c r="F81" s="70" t="s">
        <v>146</v>
      </c>
      <c r="G81" s="62" t="s">
        <v>314</v>
      </c>
      <c r="H81" s="62" t="s">
        <v>149</v>
      </c>
      <c r="I81" s="67" t="s">
        <v>148</v>
      </c>
      <c r="J81" s="66"/>
    </row>
    <row r="82" s="42" customFormat="1" ht="62" customHeight="1" spans="1:10">
      <c r="A82" s="57"/>
      <c r="B82" s="58"/>
      <c r="C82" s="59"/>
      <c r="D82" s="59"/>
      <c r="E82" s="64">
        <v>366.95</v>
      </c>
      <c r="F82" s="70" t="s">
        <v>150</v>
      </c>
      <c r="G82" s="62" t="s">
        <v>315</v>
      </c>
      <c r="H82" s="62" t="s">
        <v>152</v>
      </c>
      <c r="I82" s="67" t="s">
        <v>148</v>
      </c>
      <c r="J82" s="66"/>
    </row>
    <row r="83" s="42" customFormat="1" ht="39" customHeight="1" spans="1:10">
      <c r="A83" s="57"/>
      <c r="B83" s="58"/>
      <c r="C83" s="59"/>
      <c r="D83" s="59"/>
      <c r="E83" s="64">
        <v>102.55</v>
      </c>
      <c r="F83" s="70" t="s">
        <v>153</v>
      </c>
      <c r="G83" s="62" t="s">
        <v>316</v>
      </c>
      <c r="H83" s="62" t="s">
        <v>155</v>
      </c>
      <c r="I83" s="67" t="s">
        <v>130</v>
      </c>
      <c r="J83" s="66"/>
    </row>
    <row r="84" s="42" customFormat="1" ht="39" customHeight="1" spans="1:10">
      <c r="A84" s="57"/>
      <c r="B84" s="58"/>
      <c r="C84" s="59"/>
      <c r="D84" s="59"/>
      <c r="E84" s="64">
        <v>116.3</v>
      </c>
      <c r="F84" s="70" t="s">
        <v>157</v>
      </c>
      <c r="G84" s="62" t="s">
        <v>317</v>
      </c>
      <c r="H84" s="62" t="s">
        <v>158</v>
      </c>
      <c r="I84" s="67" t="s">
        <v>122</v>
      </c>
      <c r="J84" s="66"/>
    </row>
    <row r="85" s="42" customFormat="1" ht="44" customHeight="1" spans="1:10">
      <c r="A85" s="57"/>
      <c r="B85" s="58"/>
      <c r="C85" s="59"/>
      <c r="D85" s="59"/>
      <c r="E85" s="64">
        <v>828.02</v>
      </c>
      <c r="F85" s="70" t="s">
        <v>192</v>
      </c>
      <c r="G85" s="62" t="s">
        <v>318</v>
      </c>
      <c r="H85" s="62" t="s">
        <v>194</v>
      </c>
      <c r="I85" s="67" t="s">
        <v>106</v>
      </c>
      <c r="J85" s="66"/>
    </row>
    <row r="86" s="42" customFormat="1" ht="89" customHeight="1" spans="1:10">
      <c r="A86" s="57"/>
      <c r="B86" s="58"/>
      <c r="C86" s="59"/>
      <c r="D86" s="59"/>
      <c r="E86" s="14">
        <v>2008.2</v>
      </c>
      <c r="F86" s="70" t="s">
        <v>195</v>
      </c>
      <c r="G86" s="62" t="s">
        <v>286</v>
      </c>
      <c r="H86" s="62" t="s">
        <v>197</v>
      </c>
      <c r="I86" s="67" t="s">
        <v>38</v>
      </c>
      <c r="J86" s="66"/>
    </row>
    <row r="87" s="42" customFormat="1" ht="89" customHeight="1" spans="1:10">
      <c r="A87" s="57"/>
      <c r="B87" s="58"/>
      <c r="C87" s="59"/>
      <c r="D87" s="59"/>
      <c r="E87" s="14">
        <v>712.8</v>
      </c>
      <c r="F87" s="70" t="s">
        <v>206</v>
      </c>
      <c r="G87" s="62" t="s">
        <v>289</v>
      </c>
      <c r="H87" s="62" t="s">
        <v>208</v>
      </c>
      <c r="I87" s="67" t="s">
        <v>126</v>
      </c>
      <c r="J87" s="66"/>
    </row>
    <row r="88" s="42" customFormat="1" ht="37" customHeight="1" spans="1:10">
      <c r="A88" s="57"/>
      <c r="B88" s="58"/>
      <c r="C88" s="59"/>
      <c r="D88" s="59"/>
      <c r="E88" s="14">
        <v>1500</v>
      </c>
      <c r="F88" s="70" t="s">
        <v>225</v>
      </c>
      <c r="G88" s="62" t="s">
        <v>295</v>
      </c>
      <c r="H88" s="62" t="s">
        <v>228</v>
      </c>
      <c r="I88" s="67" t="s">
        <v>227</v>
      </c>
      <c r="J88" s="66"/>
    </row>
    <row r="89" s="42" customFormat="1" spans="1:10">
      <c r="A89" s="57">
        <v>20</v>
      </c>
      <c r="B89" s="58" t="s">
        <v>319</v>
      </c>
      <c r="C89" s="59">
        <v>237</v>
      </c>
      <c r="D89" s="59">
        <f>C89-E89</f>
        <v>237</v>
      </c>
      <c r="E89" s="64"/>
      <c r="F89" s="70"/>
      <c r="G89" s="61"/>
      <c r="H89" s="61"/>
      <c r="I89" s="69"/>
      <c r="J89" s="66"/>
    </row>
    <row r="90" s="42" customFormat="1" spans="1:10">
      <c r="A90" s="57">
        <v>21</v>
      </c>
      <c r="B90" s="58" t="s">
        <v>320</v>
      </c>
      <c r="C90" s="59">
        <v>481</v>
      </c>
      <c r="D90" s="59">
        <f t="shared" ref="D90:D100" si="1">C90-E90</f>
        <v>481</v>
      </c>
      <c r="E90" s="64"/>
      <c r="F90" s="70"/>
      <c r="G90" s="61"/>
      <c r="H90" s="61"/>
      <c r="I90" s="69"/>
      <c r="J90" s="66"/>
    </row>
    <row r="91" s="42" customFormat="1" spans="1:10">
      <c r="A91" s="57">
        <v>22</v>
      </c>
      <c r="B91" s="71" t="s">
        <v>321</v>
      </c>
      <c r="C91" s="59">
        <v>10</v>
      </c>
      <c r="D91" s="59">
        <f t="shared" si="1"/>
        <v>10</v>
      </c>
      <c r="E91" s="64"/>
      <c r="F91" s="70"/>
      <c r="G91" s="61"/>
      <c r="H91" s="61"/>
      <c r="I91" s="69"/>
      <c r="J91" s="66"/>
    </row>
    <row r="92" s="42" customFormat="1" ht="27" spans="1:10">
      <c r="A92" s="57">
        <v>23</v>
      </c>
      <c r="B92" s="58" t="s">
        <v>322</v>
      </c>
      <c r="C92" s="59"/>
      <c r="D92" s="59">
        <f t="shared" si="1"/>
        <v>0</v>
      </c>
      <c r="E92" s="64"/>
      <c r="F92" s="70"/>
      <c r="G92" s="61"/>
      <c r="H92" s="61"/>
      <c r="I92" s="69"/>
      <c r="J92" s="66"/>
    </row>
    <row r="93" s="42" customFormat="1" spans="1:10">
      <c r="A93" s="57">
        <v>24</v>
      </c>
      <c r="B93" s="58" t="s">
        <v>323</v>
      </c>
      <c r="C93" s="59">
        <v>92.9</v>
      </c>
      <c r="D93" s="59">
        <f t="shared" si="1"/>
        <v>92.9</v>
      </c>
      <c r="E93" s="64"/>
      <c r="F93" s="70"/>
      <c r="G93" s="61"/>
      <c r="H93" s="61"/>
      <c r="I93" s="69"/>
      <c r="J93" s="66"/>
    </row>
    <row r="94" s="42" customFormat="1" ht="44" customHeight="1" spans="1:10">
      <c r="A94" s="57">
        <v>25</v>
      </c>
      <c r="B94" s="58" t="s">
        <v>324</v>
      </c>
      <c r="C94" s="59">
        <v>148</v>
      </c>
      <c r="D94" s="59">
        <f t="shared" si="1"/>
        <v>0</v>
      </c>
      <c r="E94" s="64">
        <v>148</v>
      </c>
      <c r="F94" s="61" t="s">
        <v>71</v>
      </c>
      <c r="G94" s="62" t="s">
        <v>257</v>
      </c>
      <c r="H94" s="62" t="s">
        <v>72</v>
      </c>
      <c r="I94" s="67" t="s">
        <v>42</v>
      </c>
      <c r="J94" s="66"/>
    </row>
    <row r="95" s="42" customFormat="1" ht="21" customHeight="1" spans="1:10">
      <c r="A95" s="57">
        <v>26</v>
      </c>
      <c r="B95" s="58" t="s">
        <v>325</v>
      </c>
      <c r="C95" s="59">
        <v>355</v>
      </c>
      <c r="D95" s="59">
        <f t="shared" si="1"/>
        <v>355</v>
      </c>
      <c r="E95" s="64"/>
      <c r="F95" s="70"/>
      <c r="G95" s="61"/>
      <c r="H95" s="61"/>
      <c r="I95" s="69"/>
      <c r="J95" s="66"/>
    </row>
    <row r="96" s="40" customFormat="1" ht="21" customHeight="1" spans="1:10">
      <c r="A96" s="57">
        <v>27</v>
      </c>
      <c r="B96" s="57" t="s">
        <v>326</v>
      </c>
      <c r="C96" s="59"/>
      <c r="D96" s="59">
        <f t="shared" si="1"/>
        <v>0</v>
      </c>
      <c r="E96" s="64"/>
      <c r="F96" s="61"/>
      <c r="G96" s="61"/>
      <c r="H96" s="61"/>
      <c r="I96" s="69"/>
      <c r="J96" s="66"/>
    </row>
    <row r="97" s="40" customFormat="1" ht="33" customHeight="1" spans="1:10">
      <c r="A97" s="57">
        <v>28</v>
      </c>
      <c r="B97" s="58" t="s">
        <v>77</v>
      </c>
      <c r="C97" s="59">
        <v>41.5</v>
      </c>
      <c r="D97" s="59">
        <f t="shared" si="1"/>
        <v>0</v>
      </c>
      <c r="E97" s="64">
        <v>41.5</v>
      </c>
      <c r="F97" s="61" t="s">
        <v>71</v>
      </c>
      <c r="G97" s="62" t="s">
        <v>257</v>
      </c>
      <c r="H97" s="62" t="s">
        <v>72</v>
      </c>
      <c r="I97" s="67" t="s">
        <v>42</v>
      </c>
      <c r="J97" s="66"/>
    </row>
    <row r="98" s="40" customFormat="1" ht="33" customHeight="1" spans="1:10">
      <c r="A98" s="57">
        <v>29</v>
      </c>
      <c r="B98" s="58" t="s">
        <v>78</v>
      </c>
      <c r="C98" s="59">
        <v>21</v>
      </c>
      <c r="D98" s="59">
        <f t="shared" si="1"/>
        <v>0</v>
      </c>
      <c r="E98" s="64">
        <v>21</v>
      </c>
      <c r="F98" s="61" t="s">
        <v>71</v>
      </c>
      <c r="G98" s="62" t="s">
        <v>257</v>
      </c>
      <c r="H98" s="62" t="s">
        <v>72</v>
      </c>
      <c r="I98" s="67" t="s">
        <v>42</v>
      </c>
      <c r="J98" s="66"/>
    </row>
    <row r="99" s="40" customFormat="1" ht="31" customHeight="1" spans="1:10">
      <c r="A99" s="57">
        <v>30</v>
      </c>
      <c r="B99" s="58" t="s">
        <v>327</v>
      </c>
      <c r="C99" s="59">
        <v>234</v>
      </c>
      <c r="D99" s="59">
        <f t="shared" si="1"/>
        <v>234</v>
      </c>
      <c r="E99" s="64"/>
      <c r="F99" s="61"/>
      <c r="G99" s="61"/>
      <c r="H99" s="61"/>
      <c r="I99" s="69"/>
      <c r="J99" s="66"/>
    </row>
    <row r="100" s="40" customFormat="1" ht="81" spans="1:10">
      <c r="A100" s="57">
        <v>31</v>
      </c>
      <c r="B100" s="58" t="s">
        <v>76</v>
      </c>
      <c r="C100" s="59">
        <v>84.01</v>
      </c>
      <c r="D100" s="59">
        <f t="shared" si="1"/>
        <v>58.99</v>
      </c>
      <c r="E100" s="72">
        <v>25.02</v>
      </c>
      <c r="F100" s="61" t="s">
        <v>71</v>
      </c>
      <c r="G100" s="62" t="s">
        <v>257</v>
      </c>
      <c r="H100" s="62" t="s">
        <v>72</v>
      </c>
      <c r="I100" s="67" t="s">
        <v>42</v>
      </c>
      <c r="J100" s="66"/>
    </row>
    <row r="101" s="41" customFormat="1" ht="34" customHeight="1" spans="1:10">
      <c r="A101" s="57"/>
      <c r="B101" s="58" t="s">
        <v>328</v>
      </c>
      <c r="C101" s="73">
        <f>SUM(C5:C100)</f>
        <v>70738.84</v>
      </c>
      <c r="D101" s="73">
        <f>SUM(D5:D100)</f>
        <v>10463.8</v>
      </c>
      <c r="E101" s="73">
        <f>E5+E56+E57+E58+E59+E60+E61+E65+E66+E67+E68+E69+E72+E75+E76+E89+E90+E91+E93+E94+E95+E96+E97+E98+E99+E100</f>
        <v>60275.04</v>
      </c>
      <c r="F101" s="74"/>
      <c r="G101" s="61"/>
      <c r="H101" s="61"/>
      <c r="I101" s="69"/>
      <c r="J101" s="78"/>
    </row>
    <row r="102" s="43" customFormat="1" hidden="1" spans="1:9">
      <c r="A102" s="75" t="s">
        <v>329</v>
      </c>
      <c r="B102" s="47"/>
      <c r="C102" s="46"/>
      <c r="D102" s="46"/>
      <c r="E102" s="46"/>
      <c r="F102" s="47"/>
      <c r="G102" s="47"/>
      <c r="H102" s="47"/>
      <c r="I102" s="47"/>
    </row>
    <row r="103" s="43" customFormat="1" hidden="1" spans="1:9">
      <c r="A103" s="76"/>
      <c r="B103" s="77" t="s">
        <v>330</v>
      </c>
      <c r="C103" s="46"/>
      <c r="D103" s="46"/>
      <c r="E103" s="46"/>
      <c r="F103" s="47"/>
      <c r="G103" s="47"/>
      <c r="H103" s="47"/>
      <c r="I103" s="47"/>
    </row>
    <row r="104" s="43" customFormat="1" ht="70" hidden="1" customHeight="1" spans="1:9">
      <c r="A104" s="76"/>
      <c r="B104" s="77" t="s">
        <v>331</v>
      </c>
      <c r="C104" s="46"/>
      <c r="D104" s="46"/>
      <c r="E104" s="46"/>
      <c r="F104" s="47"/>
      <c r="G104" s="47"/>
      <c r="H104" s="47"/>
      <c r="I104" s="47"/>
    </row>
  </sheetData>
  <autoFilter xmlns:etc="http://www.wps.cn/officeDocument/2017/etCustomData" ref="A4:I104" etc:filterBottomFollowUsedRange="0">
    <extLst/>
  </autoFilter>
  <mergeCells count="7">
    <mergeCell ref="A1:I1"/>
    <mergeCell ref="F2:I2"/>
    <mergeCell ref="A2:A3"/>
    <mergeCell ref="B2:B3"/>
    <mergeCell ref="C2:C3"/>
    <mergeCell ref="D2:D3"/>
    <mergeCell ref="E2:E3"/>
  </mergeCells>
  <pageMargins left="0.196527777777778" right="0.0784722222222222" top="0.432638888888889" bottom="0.236111111111111" header="0.275" footer="0.156944444444444"/>
  <pageSetup paperSize="9" scale="64"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R7"/>
  <sheetViews>
    <sheetView workbookViewId="0">
      <selection activeCell="C5" sqref="C5"/>
    </sheetView>
  </sheetViews>
  <sheetFormatPr defaultColWidth="9" defaultRowHeight="11.25" outlineLevelRow="6"/>
  <cols>
    <col min="1" max="1" width="5.75221238938053" style="16" customWidth="1"/>
    <col min="2" max="2" width="13.6371681415929" style="16" customWidth="1"/>
    <col min="3" max="3" width="12.6371681415929" style="16" customWidth="1"/>
    <col min="4" max="4" width="11.5044247787611" style="16" customWidth="1"/>
    <col min="5" max="15" width="9.24778761061947" style="16" customWidth="1"/>
    <col min="16" max="16" width="9.63716814159292" style="16" customWidth="1"/>
    <col min="17" max="70" width="9.24778761061947" style="16" customWidth="1"/>
    <col min="71" max="16384" width="9" style="16"/>
  </cols>
  <sheetData>
    <row r="1" s="15" customFormat="1" ht="25.5" spans="1:70">
      <c r="A1" s="17" t="s">
        <v>332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16" customFormat="1" ht="12" spans="1:70">
      <c r="A2" s="19" t="s">
        <v>231</v>
      </c>
      <c r="B2" s="19" t="s">
        <v>333</v>
      </c>
      <c r="C2" s="19" t="s">
        <v>334</v>
      </c>
      <c r="D2" s="19"/>
      <c r="E2" s="20" t="s">
        <v>335</v>
      </c>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33"/>
      <c r="AQ2" s="34" t="s">
        <v>336</v>
      </c>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8" t="s">
        <v>337</v>
      </c>
      <c r="BR2" s="38" t="s">
        <v>338</v>
      </c>
    </row>
    <row r="3" s="16" customFormat="1" ht="36" customHeight="1" spans="1:70">
      <c r="A3" s="19"/>
      <c r="B3" s="19"/>
      <c r="C3" s="19"/>
      <c r="D3" s="19"/>
      <c r="E3" s="21" t="s">
        <v>339</v>
      </c>
      <c r="F3" s="21"/>
      <c r="G3" s="22" t="s">
        <v>340</v>
      </c>
      <c r="H3" s="23"/>
      <c r="I3" s="22" t="s">
        <v>341</v>
      </c>
      <c r="J3" s="23"/>
      <c r="K3" s="22" t="s">
        <v>342</v>
      </c>
      <c r="L3" s="23"/>
      <c r="M3" s="30" t="s">
        <v>343</v>
      </c>
      <c r="N3" s="30"/>
      <c r="O3" s="30" t="s">
        <v>344</v>
      </c>
      <c r="P3" s="30"/>
      <c r="Q3" s="22" t="s">
        <v>345</v>
      </c>
      <c r="R3" s="23"/>
      <c r="S3" s="22" t="s">
        <v>346</v>
      </c>
      <c r="T3" s="23"/>
      <c r="U3" s="22" t="s">
        <v>347</v>
      </c>
      <c r="V3" s="23"/>
      <c r="W3" s="22" t="s">
        <v>348</v>
      </c>
      <c r="X3" s="23"/>
      <c r="Y3" s="22" t="s">
        <v>349</v>
      </c>
      <c r="Z3" s="23"/>
      <c r="AA3" s="22" t="s">
        <v>350</v>
      </c>
      <c r="AB3" s="23"/>
      <c r="AC3" s="22" t="s">
        <v>351</v>
      </c>
      <c r="AD3" s="23"/>
      <c r="AE3" s="32" t="s">
        <v>352</v>
      </c>
      <c r="AF3" s="32"/>
      <c r="AG3" s="22" t="s">
        <v>353</v>
      </c>
      <c r="AH3" s="23"/>
      <c r="AI3" s="22" t="s">
        <v>354</v>
      </c>
      <c r="AJ3" s="23"/>
      <c r="AK3" s="22" t="s">
        <v>355</v>
      </c>
      <c r="AL3" s="23"/>
      <c r="AM3" s="22" t="s">
        <v>356</v>
      </c>
      <c r="AN3" s="32"/>
      <c r="AO3" s="22" t="s">
        <v>357</v>
      </c>
      <c r="AP3" s="32"/>
      <c r="AQ3" s="22" t="s">
        <v>358</v>
      </c>
      <c r="AR3" s="32"/>
      <c r="AS3" s="35" t="s">
        <v>359</v>
      </c>
      <c r="AT3" s="36"/>
      <c r="AU3" s="35" t="s">
        <v>360</v>
      </c>
      <c r="AV3" s="36"/>
      <c r="AW3" s="35" t="s">
        <v>361</v>
      </c>
      <c r="AX3" s="36"/>
      <c r="AY3" s="35" t="s">
        <v>362</v>
      </c>
      <c r="AZ3" s="36"/>
      <c r="BA3" s="35" t="s">
        <v>363</v>
      </c>
      <c r="BB3" s="36"/>
      <c r="BC3" s="35" t="s">
        <v>364</v>
      </c>
      <c r="BD3" s="36"/>
      <c r="BE3" s="35" t="s">
        <v>365</v>
      </c>
      <c r="BF3" s="36"/>
      <c r="BG3" s="35" t="s">
        <v>366</v>
      </c>
      <c r="BH3" s="36"/>
      <c r="BI3" s="35" t="s">
        <v>349</v>
      </c>
      <c r="BJ3" s="36"/>
      <c r="BK3" s="35" t="s">
        <v>367</v>
      </c>
      <c r="BL3" s="36"/>
      <c r="BM3" s="35" t="s">
        <v>368</v>
      </c>
      <c r="BN3" s="36"/>
      <c r="BO3" s="19" t="s">
        <v>369</v>
      </c>
      <c r="BP3" s="35"/>
      <c r="BQ3" s="38"/>
      <c r="BR3" s="38"/>
    </row>
    <row r="4" s="16" customFormat="1" ht="26" customHeight="1" spans="1:70">
      <c r="A4" s="19"/>
      <c r="B4" s="19"/>
      <c r="C4" s="19" t="s">
        <v>370</v>
      </c>
      <c r="D4" s="19" t="s">
        <v>371</v>
      </c>
      <c r="E4" s="19" t="s">
        <v>370</v>
      </c>
      <c r="F4" s="19" t="s">
        <v>371</v>
      </c>
      <c r="G4" s="19" t="s">
        <v>370</v>
      </c>
      <c r="H4" s="19" t="s">
        <v>371</v>
      </c>
      <c r="I4" s="19" t="s">
        <v>370</v>
      </c>
      <c r="J4" s="19" t="s">
        <v>371</v>
      </c>
      <c r="K4" s="19" t="s">
        <v>370</v>
      </c>
      <c r="L4" s="19" t="s">
        <v>371</v>
      </c>
      <c r="M4" s="19" t="s">
        <v>370</v>
      </c>
      <c r="N4" s="19" t="s">
        <v>371</v>
      </c>
      <c r="O4" s="19" t="s">
        <v>370</v>
      </c>
      <c r="P4" s="19" t="s">
        <v>371</v>
      </c>
      <c r="Q4" s="19" t="s">
        <v>370</v>
      </c>
      <c r="R4" s="19" t="s">
        <v>371</v>
      </c>
      <c r="S4" s="19" t="s">
        <v>370</v>
      </c>
      <c r="T4" s="19" t="s">
        <v>371</v>
      </c>
      <c r="U4" s="19" t="s">
        <v>370</v>
      </c>
      <c r="V4" s="19" t="s">
        <v>371</v>
      </c>
      <c r="W4" s="19" t="s">
        <v>370</v>
      </c>
      <c r="X4" s="19" t="s">
        <v>371</v>
      </c>
      <c r="Y4" s="19" t="s">
        <v>370</v>
      </c>
      <c r="Z4" s="19" t="s">
        <v>371</v>
      </c>
      <c r="AA4" s="19" t="s">
        <v>370</v>
      </c>
      <c r="AB4" s="19" t="s">
        <v>371</v>
      </c>
      <c r="AC4" s="19" t="s">
        <v>370</v>
      </c>
      <c r="AD4" s="19" t="s">
        <v>371</v>
      </c>
      <c r="AE4" s="19" t="s">
        <v>370</v>
      </c>
      <c r="AF4" s="19" t="s">
        <v>371</v>
      </c>
      <c r="AG4" s="19" t="s">
        <v>370</v>
      </c>
      <c r="AH4" s="19" t="s">
        <v>371</v>
      </c>
      <c r="AI4" s="19" t="s">
        <v>370</v>
      </c>
      <c r="AJ4" s="19" t="s">
        <v>371</v>
      </c>
      <c r="AK4" s="19" t="s">
        <v>370</v>
      </c>
      <c r="AL4" s="19" t="s">
        <v>371</v>
      </c>
      <c r="AM4" s="19" t="s">
        <v>370</v>
      </c>
      <c r="AN4" s="19" t="s">
        <v>371</v>
      </c>
      <c r="AO4" s="19" t="s">
        <v>370</v>
      </c>
      <c r="AP4" s="19" t="s">
        <v>371</v>
      </c>
      <c r="AQ4" s="19" t="s">
        <v>370</v>
      </c>
      <c r="AR4" s="19" t="s">
        <v>371</v>
      </c>
      <c r="AS4" s="19" t="s">
        <v>370</v>
      </c>
      <c r="AT4" s="19" t="s">
        <v>371</v>
      </c>
      <c r="AU4" s="19" t="s">
        <v>370</v>
      </c>
      <c r="AV4" s="19" t="s">
        <v>371</v>
      </c>
      <c r="AW4" s="19" t="s">
        <v>370</v>
      </c>
      <c r="AX4" s="19" t="s">
        <v>371</v>
      </c>
      <c r="AY4" s="19" t="s">
        <v>370</v>
      </c>
      <c r="AZ4" s="19" t="s">
        <v>371</v>
      </c>
      <c r="BA4" s="19" t="s">
        <v>370</v>
      </c>
      <c r="BB4" s="19" t="s">
        <v>371</v>
      </c>
      <c r="BC4" s="19" t="s">
        <v>370</v>
      </c>
      <c r="BD4" s="19" t="s">
        <v>371</v>
      </c>
      <c r="BE4" s="19" t="s">
        <v>370</v>
      </c>
      <c r="BF4" s="19" t="s">
        <v>371</v>
      </c>
      <c r="BG4" s="19" t="s">
        <v>370</v>
      </c>
      <c r="BH4" s="19" t="s">
        <v>371</v>
      </c>
      <c r="BI4" s="19" t="s">
        <v>370</v>
      </c>
      <c r="BJ4" s="19" t="s">
        <v>371</v>
      </c>
      <c r="BK4" s="19" t="s">
        <v>370</v>
      </c>
      <c r="BL4" s="19" t="s">
        <v>371</v>
      </c>
      <c r="BM4" s="19" t="s">
        <v>370</v>
      </c>
      <c r="BN4" s="19" t="s">
        <v>371</v>
      </c>
      <c r="BO4" s="39" t="s">
        <v>370</v>
      </c>
      <c r="BP4" s="39" t="s">
        <v>371</v>
      </c>
      <c r="BQ4" s="25"/>
      <c r="BR4" s="25"/>
    </row>
    <row r="5" s="16" customFormat="1" ht="30" customHeight="1" spans="1:70">
      <c r="A5" s="24">
        <v>4</v>
      </c>
      <c r="B5" s="25" t="s">
        <v>24</v>
      </c>
      <c r="C5" s="26">
        <v>70738.84</v>
      </c>
      <c r="D5" s="27">
        <f>F5+AR5</f>
        <v>60275.04</v>
      </c>
      <c r="E5" s="28">
        <f>G5+Q5+M5+O5+S5+U5+W5+Y5+AA5+AG5+AI5+I5+AC5+K5+AO5</f>
        <v>56648.43</v>
      </c>
      <c r="F5" s="28">
        <f>H5+J5+L5+R5+T5+N5+P5+V5+X5+Z5+AB5+AD5+AH5+AJ5+AL5+AN5+AP5</f>
        <v>47940.94</v>
      </c>
      <c r="G5" s="25">
        <v>50595</v>
      </c>
      <c r="H5" s="19">
        <v>45578.78</v>
      </c>
      <c r="I5" s="25">
        <v>148</v>
      </c>
      <c r="J5" s="25">
        <v>0</v>
      </c>
      <c r="K5" s="25">
        <v>0</v>
      </c>
      <c r="L5" s="25"/>
      <c r="M5" s="25">
        <f>870-343</f>
        <v>527</v>
      </c>
      <c r="N5" s="25"/>
      <c r="O5" s="25">
        <v>343</v>
      </c>
      <c r="P5" s="25">
        <v>0</v>
      </c>
      <c r="Q5" s="25">
        <f>887.06+291.52</f>
        <v>1178.58</v>
      </c>
      <c r="R5" s="25">
        <v>227.34</v>
      </c>
      <c r="S5" s="31">
        <v>1825.8</v>
      </c>
      <c r="T5" s="31">
        <v>1823</v>
      </c>
      <c r="U5" s="31">
        <v>533</v>
      </c>
      <c r="V5" s="31">
        <v>294</v>
      </c>
      <c r="W5" s="25">
        <v>20.71</v>
      </c>
      <c r="X5" s="25">
        <v>8.23</v>
      </c>
      <c r="Y5" s="25">
        <f>183.27-65.78</f>
        <v>117.49</v>
      </c>
      <c r="Z5" s="25">
        <v>9.59</v>
      </c>
      <c r="AA5" s="25">
        <f>250+210.9</f>
        <v>460.9</v>
      </c>
      <c r="AB5" s="25">
        <v>0</v>
      </c>
      <c r="AC5" s="25">
        <v>102.71</v>
      </c>
      <c r="AD5" s="25">
        <v>0</v>
      </c>
      <c r="AE5" s="25"/>
      <c r="AF5" s="25"/>
      <c r="AG5" s="25">
        <f>1043.02-1043.02</f>
        <v>0</v>
      </c>
      <c r="AH5" s="25">
        <v>0</v>
      </c>
      <c r="AI5" s="25">
        <v>6.24</v>
      </c>
      <c r="AJ5" s="25">
        <v>0</v>
      </c>
      <c r="AK5" s="25"/>
      <c r="AL5" s="25"/>
      <c r="AM5" s="25"/>
      <c r="AN5" s="25"/>
      <c r="AO5" s="25">
        <v>790</v>
      </c>
      <c r="AP5" s="25"/>
      <c r="AQ5" s="37">
        <f>AS5+AU5+AW5+AY5+BA5+BC5+BE5+BI5+BO5+BK5+BM5</f>
        <v>14090.41</v>
      </c>
      <c r="AR5" s="37">
        <f>AT5+AV5+AX5+AZ5+BB5+BD5+BF5+BH5+BJ5+BL5+BN5+BP5</f>
        <v>12334.1</v>
      </c>
      <c r="AS5" s="25">
        <v>12386</v>
      </c>
      <c r="AT5" s="25">
        <v>12098.58</v>
      </c>
      <c r="AU5" s="25">
        <v>237</v>
      </c>
      <c r="AV5" s="25">
        <v>0</v>
      </c>
      <c r="AW5" s="25">
        <v>481</v>
      </c>
      <c r="AX5" s="25">
        <v>0</v>
      </c>
      <c r="AY5" s="25">
        <v>10</v>
      </c>
      <c r="AZ5" s="25">
        <v>0</v>
      </c>
      <c r="BA5" s="25">
        <v>92.9</v>
      </c>
      <c r="BB5" s="25">
        <v>0</v>
      </c>
      <c r="BC5" s="25">
        <v>148</v>
      </c>
      <c r="BD5" s="25">
        <v>148</v>
      </c>
      <c r="BE5" s="25">
        <v>355</v>
      </c>
      <c r="BF5" s="25">
        <v>0</v>
      </c>
      <c r="BG5" s="25"/>
      <c r="BH5" s="25"/>
      <c r="BI5" s="25">
        <v>41.5</v>
      </c>
      <c r="BJ5" s="25">
        <v>41.5</v>
      </c>
      <c r="BK5" s="25">
        <v>21</v>
      </c>
      <c r="BL5" s="25">
        <v>21</v>
      </c>
      <c r="BM5" s="25">
        <v>234</v>
      </c>
      <c r="BN5" s="25">
        <v>0</v>
      </c>
      <c r="BO5" s="25">
        <v>84.01</v>
      </c>
      <c r="BP5" s="25">
        <v>25.02</v>
      </c>
      <c r="BQ5" s="25"/>
      <c r="BR5" s="25"/>
    </row>
    <row r="6" spans="5:5">
      <c r="E6" s="16" t="s">
        <v>372</v>
      </c>
    </row>
    <row r="7" spans="3:4">
      <c r="C7" s="29"/>
      <c r="D7" s="29"/>
    </row>
  </sheetData>
  <mergeCells count="40">
    <mergeCell ref="A1:BR1"/>
    <mergeCell ref="E2:AP2"/>
    <mergeCell ref="AQ2:BP2"/>
    <mergeCell ref="E3:F3"/>
    <mergeCell ref="G3:H3"/>
    <mergeCell ref="I3:J3"/>
    <mergeCell ref="K3:L3"/>
    <mergeCell ref="M3:N3"/>
    <mergeCell ref="O3:P3"/>
    <mergeCell ref="Q3:R3"/>
    <mergeCell ref="S3:T3"/>
    <mergeCell ref="U3:V3"/>
    <mergeCell ref="W3:X3"/>
    <mergeCell ref="Y3:Z3"/>
    <mergeCell ref="AA3:AB3"/>
    <mergeCell ref="AC3:AD3"/>
    <mergeCell ref="AE3:AF3"/>
    <mergeCell ref="AG3:AH3"/>
    <mergeCell ref="AI3:AJ3"/>
    <mergeCell ref="AK3:AL3"/>
    <mergeCell ref="AM3:AN3"/>
    <mergeCell ref="AO3:AP3"/>
    <mergeCell ref="AQ3:AR3"/>
    <mergeCell ref="AS3:AT3"/>
    <mergeCell ref="AU3:AV3"/>
    <mergeCell ref="AW3:AX3"/>
    <mergeCell ref="AY3:AZ3"/>
    <mergeCell ref="BA3:BB3"/>
    <mergeCell ref="BC3:BD3"/>
    <mergeCell ref="BE3:BF3"/>
    <mergeCell ref="BG3:BH3"/>
    <mergeCell ref="BI3:BJ3"/>
    <mergeCell ref="BK3:BL3"/>
    <mergeCell ref="BM3:BN3"/>
    <mergeCell ref="BO3:BP3"/>
    <mergeCell ref="A2:A3"/>
    <mergeCell ref="B2:B3"/>
    <mergeCell ref="BQ2:BQ3"/>
    <mergeCell ref="BR2:BR3"/>
    <mergeCell ref="C2:D3"/>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1"/>
  <sheetViews>
    <sheetView zoomScale="80" zoomScaleNormal="80" workbookViewId="0">
      <selection activeCell="U5" sqref="U5"/>
    </sheetView>
  </sheetViews>
  <sheetFormatPr defaultColWidth="9" defaultRowHeight="13.5"/>
  <cols>
    <col min="1" max="1" width="7.13274336283186" customWidth="1"/>
    <col min="3" max="3" width="10.3805309734513" customWidth="1"/>
    <col min="5" max="5" width="12.6371681415929"/>
    <col min="7" max="7" width="9.38053097345133"/>
    <col min="9" max="9" width="9.38053097345133"/>
    <col min="10" max="11" width="5.92920353982301" customWidth="1"/>
    <col min="13" max="13" width="9.38053097345133"/>
    <col min="16" max="17" width="5.78761061946903" customWidth="1"/>
    <col min="19" max="19" width="12.6371681415929"/>
    <col min="22" max="27" width="5" customWidth="1"/>
  </cols>
  <sheetData>
    <row r="1" ht="23.25" spans="1:28">
      <c r="A1" s="9" t="s">
        <v>373</v>
      </c>
      <c r="B1" s="9"/>
      <c r="C1" s="9"/>
      <c r="D1" s="9"/>
      <c r="E1" s="9"/>
      <c r="F1" s="9"/>
      <c r="G1" s="9"/>
      <c r="H1" s="9"/>
      <c r="I1" s="9"/>
      <c r="J1" s="9"/>
      <c r="K1" s="9"/>
      <c r="L1" s="9"/>
      <c r="M1" s="9"/>
      <c r="N1" s="9"/>
      <c r="O1" s="9"/>
      <c r="P1" s="9"/>
      <c r="Q1" s="9"/>
      <c r="R1" s="9"/>
      <c r="S1" s="9"/>
      <c r="T1" s="9"/>
      <c r="U1" s="9"/>
      <c r="V1" s="9"/>
      <c r="W1" s="9"/>
      <c r="X1" s="9"/>
      <c r="Y1" s="9"/>
      <c r="Z1" s="9"/>
      <c r="AA1" s="9"/>
      <c r="AB1" s="9"/>
    </row>
    <row r="2" s="7" customFormat="1" ht="39" customHeight="1" spans="1:28">
      <c r="A2" s="10" t="s">
        <v>231</v>
      </c>
      <c r="B2" s="10" t="s">
        <v>374</v>
      </c>
      <c r="C2" s="10" t="s">
        <v>375</v>
      </c>
      <c r="D2" s="10" t="s">
        <v>30</v>
      </c>
      <c r="E2" s="10"/>
      <c r="F2" s="10" t="s">
        <v>44</v>
      </c>
      <c r="G2" s="10"/>
      <c r="H2" s="10" t="s">
        <v>40</v>
      </c>
      <c r="I2" s="10"/>
      <c r="J2" s="10" t="s">
        <v>376</v>
      </c>
      <c r="K2" s="10"/>
      <c r="L2" s="10" t="s">
        <v>67</v>
      </c>
      <c r="M2" s="10"/>
      <c r="N2" s="10" t="s">
        <v>156</v>
      </c>
      <c r="O2" s="10"/>
      <c r="P2" s="10" t="s">
        <v>377</v>
      </c>
      <c r="Q2" s="10"/>
      <c r="R2" s="10" t="s">
        <v>112</v>
      </c>
      <c r="S2" s="10"/>
      <c r="T2" s="10" t="s">
        <v>108</v>
      </c>
      <c r="U2" s="10"/>
      <c r="V2" s="10" t="s">
        <v>378</v>
      </c>
      <c r="W2" s="10"/>
      <c r="X2" s="10" t="s">
        <v>379</v>
      </c>
      <c r="Y2" s="10"/>
      <c r="Z2" s="10" t="s">
        <v>380</v>
      </c>
      <c r="AA2" s="10"/>
      <c r="AB2" s="10" t="s">
        <v>381</v>
      </c>
    </row>
    <row r="3" s="7" customFormat="1" ht="39" customHeight="1" spans="1:28">
      <c r="A3" s="10"/>
      <c r="B3" s="10"/>
      <c r="C3" s="10"/>
      <c r="D3" s="10" t="s">
        <v>382</v>
      </c>
      <c r="E3" s="10" t="s">
        <v>383</v>
      </c>
      <c r="F3" s="10" t="s">
        <v>382</v>
      </c>
      <c r="G3" s="10" t="s">
        <v>383</v>
      </c>
      <c r="H3" s="10" t="s">
        <v>382</v>
      </c>
      <c r="I3" s="10" t="s">
        <v>383</v>
      </c>
      <c r="J3" s="10" t="s">
        <v>382</v>
      </c>
      <c r="K3" s="10" t="s">
        <v>383</v>
      </c>
      <c r="L3" s="10" t="s">
        <v>382</v>
      </c>
      <c r="M3" s="10" t="s">
        <v>383</v>
      </c>
      <c r="N3" s="10" t="s">
        <v>382</v>
      </c>
      <c r="O3" s="10" t="s">
        <v>383</v>
      </c>
      <c r="P3" s="10" t="s">
        <v>382</v>
      </c>
      <c r="Q3" s="10" t="s">
        <v>383</v>
      </c>
      <c r="R3" s="10" t="s">
        <v>382</v>
      </c>
      <c r="S3" s="10" t="s">
        <v>383</v>
      </c>
      <c r="T3" s="10" t="s">
        <v>382</v>
      </c>
      <c r="U3" s="10" t="s">
        <v>383</v>
      </c>
      <c r="V3" s="10" t="s">
        <v>382</v>
      </c>
      <c r="W3" s="10" t="s">
        <v>383</v>
      </c>
      <c r="X3" s="10" t="s">
        <v>382</v>
      </c>
      <c r="Y3" s="10" t="s">
        <v>383</v>
      </c>
      <c r="Z3" s="10" t="s">
        <v>382</v>
      </c>
      <c r="AA3" s="10" t="s">
        <v>383</v>
      </c>
      <c r="AB3" s="10"/>
    </row>
    <row r="4" s="8" customFormat="1" ht="46" customHeight="1" spans="1:28">
      <c r="A4" s="11">
        <v>1</v>
      </c>
      <c r="B4" s="12">
        <f>D4+F4+H4+J4+L4+N4+R4+T4+Z4</f>
        <v>0</v>
      </c>
      <c r="C4" s="12">
        <f>E4+G4+I4+K4+M4+O4+S4+U4+AA4</f>
        <v>0</v>
      </c>
      <c r="D4" s="12"/>
      <c r="E4" s="12"/>
      <c r="F4" s="12"/>
      <c r="G4" s="12"/>
      <c r="H4" s="12"/>
      <c r="I4" s="12"/>
      <c r="J4" s="12"/>
      <c r="K4" s="12"/>
      <c r="L4" s="12"/>
      <c r="M4" s="12"/>
      <c r="N4" s="12"/>
      <c r="O4" s="12"/>
      <c r="P4" s="12"/>
      <c r="Q4" s="12"/>
      <c r="R4" s="12"/>
      <c r="S4" s="12"/>
      <c r="T4" s="12"/>
      <c r="U4" s="12"/>
      <c r="V4" s="12"/>
      <c r="W4" s="12"/>
      <c r="X4" s="12"/>
      <c r="Y4" s="12"/>
      <c r="Z4" s="12"/>
      <c r="AA4" s="12"/>
      <c r="AB4" s="12"/>
    </row>
    <row r="5" s="8" customFormat="1" ht="46" customHeight="1" spans="1:28">
      <c r="A5" s="13" t="s">
        <v>24</v>
      </c>
      <c r="B5" s="12">
        <v>59</v>
      </c>
      <c r="C5" s="12">
        <v>60275.04</v>
      </c>
      <c r="D5" s="12">
        <v>3</v>
      </c>
      <c r="E5" s="14">
        <v>4302.67</v>
      </c>
      <c r="F5" s="12">
        <v>1</v>
      </c>
      <c r="G5" s="12">
        <v>4100</v>
      </c>
      <c r="H5" s="12">
        <v>26</v>
      </c>
      <c r="I5" s="12">
        <v>18930.81</v>
      </c>
      <c r="J5" s="12"/>
      <c r="K5" s="12"/>
      <c r="L5" s="12">
        <v>3</v>
      </c>
      <c r="M5" s="12">
        <v>4362.7</v>
      </c>
      <c r="N5" s="12">
        <v>6</v>
      </c>
      <c r="O5" s="12">
        <v>5169.09</v>
      </c>
      <c r="P5" s="12"/>
      <c r="Q5" s="12"/>
      <c r="R5" s="12">
        <v>17</v>
      </c>
      <c r="S5" s="12">
        <v>21704.31</v>
      </c>
      <c r="T5" s="12">
        <v>3</v>
      </c>
      <c r="U5" s="12">
        <v>1705.46</v>
      </c>
      <c r="V5" s="12"/>
      <c r="W5" s="12"/>
      <c r="X5" s="12"/>
      <c r="Y5" s="12"/>
      <c r="Z5" s="12"/>
      <c r="AA5" s="12"/>
      <c r="AB5" s="12"/>
    </row>
    <row r="6" ht="46" hidden="1" customHeight="1" spans="1:28">
      <c r="A6" s="13" t="s">
        <v>24</v>
      </c>
      <c r="B6" s="4">
        <f>D5+F5+H5+J5+L5+N5+P5+R5+T5+V5+X5+Z5</f>
        <v>59</v>
      </c>
      <c r="C6" s="4">
        <f>E5+G5+I5+K5+M5+O5+Q5+S5+U5+W5+Y5+AA5</f>
        <v>60275.04</v>
      </c>
      <c r="D6" s="12">
        <v>3</v>
      </c>
      <c r="E6" s="12">
        <v>4699.696567</v>
      </c>
      <c r="F6" s="12">
        <v>1</v>
      </c>
      <c r="G6" s="12">
        <v>4100</v>
      </c>
      <c r="H6" s="12">
        <v>26</v>
      </c>
      <c r="I6" s="12">
        <f>17299.75+838.2</f>
        <v>18137.95</v>
      </c>
      <c r="J6" s="12"/>
      <c r="K6" s="12"/>
      <c r="L6" s="12">
        <v>3</v>
      </c>
      <c r="M6" s="12">
        <f>2366.74+2174.52</f>
        <v>4541.26</v>
      </c>
      <c r="N6" s="12">
        <v>6</v>
      </c>
      <c r="O6" s="12">
        <f>3351.12+1426.98</f>
        <v>4778.1</v>
      </c>
      <c r="P6" s="12"/>
      <c r="Q6" s="12"/>
      <c r="R6" s="12">
        <v>17</v>
      </c>
      <c r="S6" s="12">
        <f>20591.993433+2416.8</f>
        <v>23008.793433</v>
      </c>
      <c r="T6" s="12">
        <v>3</v>
      </c>
      <c r="U6" s="12">
        <v>1835</v>
      </c>
      <c r="V6" s="4"/>
      <c r="W6" s="4"/>
      <c r="X6" s="4"/>
      <c r="Y6" s="4"/>
      <c r="Z6" s="4"/>
      <c r="AA6" s="4"/>
      <c r="AB6" s="4"/>
    </row>
    <row r="7" ht="46" customHeight="1" spans="1:28">
      <c r="A7" s="4"/>
      <c r="B7" s="4"/>
      <c r="C7" s="4"/>
      <c r="D7" s="4"/>
      <c r="E7" s="4"/>
      <c r="F7" s="4"/>
      <c r="G7" s="4"/>
      <c r="H7" s="4"/>
      <c r="I7" s="4"/>
      <c r="J7" s="4"/>
      <c r="K7" s="4"/>
      <c r="L7" s="4"/>
      <c r="M7" s="4"/>
      <c r="N7" s="4"/>
      <c r="O7" s="4"/>
      <c r="P7" s="4"/>
      <c r="Q7" s="4"/>
      <c r="R7" s="4"/>
      <c r="S7" s="4"/>
      <c r="T7" s="4"/>
      <c r="U7" s="4"/>
      <c r="V7" s="4"/>
      <c r="W7" s="4"/>
      <c r="X7" s="4"/>
      <c r="Y7" s="4"/>
      <c r="Z7" s="4"/>
      <c r="AA7" s="4"/>
      <c r="AB7" s="4"/>
    </row>
    <row r="8" ht="46" customHeight="1" spans="1:28">
      <c r="A8" s="4"/>
      <c r="B8" s="4"/>
      <c r="C8" s="4"/>
      <c r="D8" s="4"/>
      <c r="E8" s="4"/>
      <c r="F8" s="4"/>
      <c r="G8" s="4"/>
      <c r="H8" s="4"/>
      <c r="I8" s="4"/>
      <c r="J8" s="4"/>
      <c r="K8" s="4"/>
      <c r="L8" s="4"/>
      <c r="M8" s="4"/>
      <c r="N8" s="4"/>
      <c r="O8" s="4"/>
      <c r="P8" s="4"/>
      <c r="Q8" s="4"/>
      <c r="R8" s="4"/>
      <c r="S8" s="4"/>
      <c r="T8" s="4"/>
      <c r="U8" s="4"/>
      <c r="V8" s="4"/>
      <c r="W8" s="4"/>
      <c r="X8" s="4"/>
      <c r="Y8" s="4"/>
      <c r="Z8" s="4"/>
      <c r="AA8" s="4"/>
      <c r="AB8" s="4"/>
    </row>
    <row r="9" ht="46" customHeight="1" spans="1:28">
      <c r="A9" s="4"/>
      <c r="B9" s="4"/>
      <c r="C9" s="4"/>
      <c r="D9" s="4"/>
      <c r="E9" s="4"/>
      <c r="F9" s="4"/>
      <c r="G9" s="4"/>
      <c r="H9" s="4"/>
      <c r="I9" s="4"/>
      <c r="J9" s="4"/>
      <c r="K9" s="4"/>
      <c r="L9" s="4"/>
      <c r="M9" s="4"/>
      <c r="N9" s="4"/>
      <c r="O9" s="4"/>
      <c r="P9" s="4"/>
      <c r="Q9" s="4"/>
      <c r="R9" s="4"/>
      <c r="S9" s="4"/>
      <c r="T9" s="4"/>
      <c r="U9" s="4"/>
      <c r="V9" s="4"/>
      <c r="W9" s="4"/>
      <c r="X9" s="4"/>
      <c r="Y9" s="4"/>
      <c r="Z9" s="4"/>
      <c r="AA9" s="4"/>
      <c r="AB9" s="4"/>
    </row>
    <row r="10" ht="46" customHeight="1" spans="1:28">
      <c r="A10" s="4"/>
      <c r="B10" s="4"/>
      <c r="C10" s="4"/>
      <c r="D10" s="4"/>
      <c r="E10" s="4"/>
      <c r="F10" s="4"/>
      <c r="G10" s="4"/>
      <c r="H10" s="4"/>
      <c r="I10" s="4"/>
      <c r="J10" s="4"/>
      <c r="K10" s="4"/>
      <c r="L10" s="4"/>
      <c r="M10" s="4"/>
      <c r="N10" s="4"/>
      <c r="O10" s="4"/>
      <c r="P10" s="4"/>
      <c r="Q10" s="4"/>
      <c r="R10" s="4"/>
      <c r="S10" s="4"/>
      <c r="T10" s="4"/>
      <c r="U10" s="4"/>
      <c r="V10" s="4"/>
      <c r="W10" s="4"/>
      <c r="X10" s="4" t="s">
        <v>384</v>
      </c>
      <c r="Y10" s="4"/>
      <c r="Z10" s="4"/>
      <c r="AA10" s="4"/>
      <c r="AB10" s="4"/>
    </row>
    <row r="11" ht="46" customHeight="1" spans="1:28">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row>
  </sheetData>
  <mergeCells count="17">
    <mergeCell ref="A1:AB1"/>
    <mergeCell ref="D2:E2"/>
    <mergeCell ref="F2:G2"/>
    <mergeCell ref="H2:I2"/>
    <mergeCell ref="J2:K2"/>
    <mergeCell ref="L2:M2"/>
    <mergeCell ref="N2:O2"/>
    <mergeCell ref="P2:Q2"/>
    <mergeCell ref="R2:S2"/>
    <mergeCell ref="T2:U2"/>
    <mergeCell ref="V2:W2"/>
    <mergeCell ref="X2:Y2"/>
    <mergeCell ref="Z2:AA2"/>
    <mergeCell ref="A2:A3"/>
    <mergeCell ref="B2:B3"/>
    <mergeCell ref="C2:C3"/>
    <mergeCell ref="AB2:AB3"/>
  </mergeCells>
  <pageMargins left="0.393055555555556" right="0.236111111111111" top="0.629861111111111" bottom="0.747916666666667" header="0.5" footer="0.5"/>
  <pageSetup paperSize="9" scale="64"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1:F12"/>
  <sheetViews>
    <sheetView workbookViewId="0">
      <selection activeCell="F1" sqref="F1:F12"/>
    </sheetView>
  </sheetViews>
  <sheetFormatPr defaultColWidth="9" defaultRowHeight="13.5" outlineLevelCol="5"/>
  <cols>
    <col min="5" max="5" width="69.1327433628319" customWidth="1"/>
  </cols>
  <sheetData>
    <row r="1" spans="5:6">
      <c r="E1" t="s">
        <v>64</v>
      </c>
      <c r="F1">
        <v>1038.25</v>
      </c>
    </row>
    <row r="2" spans="5:6">
      <c r="E2" t="s">
        <v>115</v>
      </c>
      <c r="F2">
        <v>2000</v>
      </c>
    </row>
    <row r="3" spans="5:6">
      <c r="E3" t="s">
        <v>120</v>
      </c>
      <c r="F3">
        <v>260</v>
      </c>
    </row>
    <row r="4" spans="5:6">
      <c r="E4" t="s">
        <v>139</v>
      </c>
      <c r="F4">
        <v>352.75</v>
      </c>
    </row>
    <row r="5" spans="5:6">
      <c r="E5" t="s">
        <v>146</v>
      </c>
      <c r="F5">
        <v>2987</v>
      </c>
    </row>
    <row r="6" spans="5:6">
      <c r="E6" t="s">
        <v>150</v>
      </c>
      <c r="F6">
        <v>398</v>
      </c>
    </row>
    <row r="7" spans="5:6">
      <c r="E7" t="s">
        <v>153</v>
      </c>
      <c r="F7">
        <v>106</v>
      </c>
    </row>
    <row r="8" spans="5:6">
      <c r="E8" t="s">
        <v>157</v>
      </c>
      <c r="F8">
        <v>123</v>
      </c>
    </row>
    <row r="9" spans="5:6">
      <c r="E9" t="s">
        <v>192</v>
      </c>
      <c r="F9">
        <v>900</v>
      </c>
    </row>
    <row r="10" spans="5:6">
      <c r="E10" t="s">
        <v>195</v>
      </c>
      <c r="F10">
        <v>838.2</v>
      </c>
    </row>
    <row r="11" spans="5:6">
      <c r="E11" t="s">
        <v>206</v>
      </c>
      <c r="F11">
        <v>2212.8</v>
      </c>
    </row>
    <row r="12" spans="5:6">
      <c r="E12" t="s">
        <v>225</v>
      </c>
      <c r="F12">
        <v>1170</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3" sqref="A3"/>
    </sheetView>
  </sheetViews>
  <sheetFormatPr defaultColWidth="9" defaultRowHeight="13.5"/>
  <cols>
    <col min="1" max="1" width="63.8849557522124" customWidth="1"/>
  </cols>
  <sheetData>
    <row r="1" spans="1:1">
      <c r="A1" t="s">
        <v>385</v>
      </c>
    </row>
    <row r="2" spans="1:1">
      <c r="A2" t="s">
        <v>386</v>
      </c>
    </row>
    <row r="3" spans="1:1">
      <c r="A3" t="s">
        <v>31</v>
      </c>
    </row>
    <row r="4" spans="1:1">
      <c r="A4" t="s">
        <v>82</v>
      </c>
    </row>
    <row r="5" spans="1:1">
      <c r="A5" t="s">
        <v>68</v>
      </c>
    </row>
    <row r="6" spans="1:1">
      <c r="A6" t="s">
        <v>387</v>
      </c>
    </row>
    <row r="7" spans="1:1">
      <c r="A7" t="s">
        <v>200</v>
      </c>
    </row>
    <row r="8" spans="1:1">
      <c r="A8" t="s">
        <v>229</v>
      </c>
    </row>
    <row r="9" spans="1:1">
      <c r="A9" t="s">
        <v>296</v>
      </c>
    </row>
    <row r="10" spans="1:1">
      <c r="A10" t="s">
        <v>69</v>
      </c>
    </row>
    <row r="11" spans="1:1">
      <c r="A11" t="s">
        <v>298</v>
      </c>
    </row>
    <row r="12" spans="1:1">
      <c r="A12" t="s">
        <v>388</v>
      </c>
    </row>
    <row r="13" spans="1:1">
      <c r="A13" t="s">
        <v>389</v>
      </c>
    </row>
    <row r="14" spans="1:1">
      <c r="A14" t="s">
        <v>325</v>
      </c>
    </row>
    <row r="15" spans="1:1">
      <c r="A15" t="s">
        <v>320</v>
      </c>
    </row>
    <row r="16" spans="1:1">
      <c r="A16" t="s">
        <v>390</v>
      </c>
    </row>
    <row r="17" spans="1:1">
      <c r="A17" t="s">
        <v>70</v>
      </c>
    </row>
    <row r="18" spans="1:1">
      <c r="A18" t="s">
        <v>306</v>
      </c>
    </row>
    <row r="19" ht="54" spans="1:1">
      <c r="A19" s="6" t="s">
        <v>391</v>
      </c>
    </row>
    <row r="20" spans="1:1">
      <c r="A20" t="s">
        <v>392</v>
      </c>
    </row>
    <row r="21" spans="1:1">
      <c r="A21" t="s">
        <v>321</v>
      </c>
    </row>
    <row r="22" spans="1:1">
      <c r="A22" t="s">
        <v>393</v>
      </c>
    </row>
    <row r="23" spans="1:1">
      <c r="A23" t="s">
        <v>394</v>
      </c>
    </row>
    <row r="24" spans="1:1">
      <c r="A24" t="s">
        <v>322</v>
      </c>
    </row>
    <row r="25" spans="1:1">
      <c r="A25" t="s">
        <v>319</v>
      </c>
    </row>
    <row r="26" spans="1:1">
      <c r="A26" t="s">
        <v>395</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selection activeCell="C16" sqref="C16"/>
    </sheetView>
  </sheetViews>
  <sheetFormatPr defaultColWidth="9" defaultRowHeight="13.5"/>
  <cols>
    <col min="1" max="1" width="27.3805309734513" style="2" customWidth="1"/>
    <col min="2" max="2" width="39.1327433628319" style="2" customWidth="1"/>
    <col min="3" max="3" width="20.8849557522124" customWidth="1"/>
    <col min="4" max="4" width="19.7522123893805" customWidth="1"/>
    <col min="5" max="5" width="6.88495575221239" customWidth="1"/>
    <col min="6" max="6" width="12.6371681415929"/>
    <col min="7" max="7" width="9.38053097345133"/>
    <col min="8" max="8" width="12.6371681415929"/>
  </cols>
  <sheetData>
    <row r="1" s="2" customFormat="1" ht="40" customHeight="1" spans="3:8">
      <c r="C1" s="2" t="s">
        <v>396</v>
      </c>
      <c r="D1" s="2" t="s">
        <v>397</v>
      </c>
      <c r="E1" s="2" t="s">
        <v>398</v>
      </c>
      <c r="F1" s="2" t="s">
        <v>399</v>
      </c>
      <c r="G1" s="2" t="s">
        <v>400</v>
      </c>
      <c r="H1" s="2" t="s">
        <v>401</v>
      </c>
    </row>
    <row r="2" ht="39" customHeight="1" spans="1:9">
      <c r="A2" s="3" t="s">
        <v>402</v>
      </c>
      <c r="B2" s="3" t="s">
        <v>200</v>
      </c>
      <c r="C2" s="4" t="s">
        <v>403</v>
      </c>
      <c r="D2" s="4" t="s">
        <v>404</v>
      </c>
      <c r="E2" s="4" t="s">
        <v>20</v>
      </c>
      <c r="F2" s="4">
        <v>380</v>
      </c>
      <c r="G2" s="4">
        <v>380</v>
      </c>
      <c r="H2" s="4">
        <f>F2-G2</f>
        <v>0</v>
      </c>
      <c r="I2" s="4"/>
    </row>
    <row r="3" ht="39" customHeight="1" spans="1:9">
      <c r="A3" s="5" t="s">
        <v>405</v>
      </c>
      <c r="B3" s="3" t="s">
        <v>70</v>
      </c>
      <c r="C3" s="4" t="s">
        <v>406</v>
      </c>
      <c r="D3" s="4" t="s">
        <v>407</v>
      </c>
      <c r="E3" s="4" t="s">
        <v>20</v>
      </c>
      <c r="F3" s="4">
        <v>504.31</v>
      </c>
      <c r="G3" s="4">
        <f>220+156.12+128.19</f>
        <v>504.31</v>
      </c>
      <c r="H3" s="4">
        <f t="shared" ref="H3:H10" si="0">F3-G3</f>
        <v>0</v>
      </c>
      <c r="I3" s="4" t="s">
        <v>408</v>
      </c>
    </row>
    <row r="4" ht="39" customHeight="1" spans="1:9">
      <c r="A4" s="5"/>
      <c r="B4" s="3" t="s">
        <v>31</v>
      </c>
      <c r="C4" s="4" t="s">
        <v>409</v>
      </c>
      <c r="D4" s="4" t="s">
        <v>410</v>
      </c>
      <c r="E4" s="4" t="s">
        <v>20</v>
      </c>
      <c r="F4" s="4">
        <v>4121.056</v>
      </c>
      <c r="G4" s="4">
        <f>4100+21.056</f>
        <v>4121.056</v>
      </c>
      <c r="H4" s="4">
        <f t="shared" si="0"/>
        <v>0</v>
      </c>
      <c r="I4" s="4"/>
    </row>
    <row r="5" ht="39" customHeight="1" spans="1:9">
      <c r="A5" s="5"/>
      <c r="B5" s="3" t="s">
        <v>394</v>
      </c>
      <c r="C5" s="4" t="s">
        <v>411</v>
      </c>
      <c r="D5" s="4" t="s">
        <v>412</v>
      </c>
      <c r="E5" s="4" t="s">
        <v>21</v>
      </c>
      <c r="F5" s="4">
        <v>816</v>
      </c>
      <c r="G5" s="4">
        <v>816</v>
      </c>
      <c r="H5" s="4">
        <f t="shared" si="0"/>
        <v>0</v>
      </c>
      <c r="I5" s="4" t="s">
        <v>413</v>
      </c>
    </row>
    <row r="6" ht="39" customHeight="1" spans="1:9">
      <c r="A6" s="5"/>
      <c r="B6" s="3" t="s">
        <v>387</v>
      </c>
      <c r="C6" s="4" t="s">
        <v>414</v>
      </c>
      <c r="D6" s="4" t="s">
        <v>415</v>
      </c>
      <c r="E6" s="4" t="s">
        <v>20</v>
      </c>
      <c r="F6" s="4">
        <v>850</v>
      </c>
      <c r="G6" s="4">
        <f>373.464+33+303.49+67+73.046</f>
        <v>850</v>
      </c>
      <c r="H6" s="4">
        <f t="shared" si="0"/>
        <v>0</v>
      </c>
      <c r="I6" s="4" t="s">
        <v>413</v>
      </c>
    </row>
    <row r="7" ht="39" customHeight="1" spans="1:9">
      <c r="A7" s="5"/>
      <c r="B7" s="3" t="s">
        <v>392</v>
      </c>
      <c r="C7" s="4" t="s">
        <v>416</v>
      </c>
      <c r="D7" s="4" t="s">
        <v>417</v>
      </c>
      <c r="E7" s="4" t="s">
        <v>21</v>
      </c>
      <c r="F7" s="4">
        <v>11.2</v>
      </c>
      <c r="G7" s="4">
        <v>11.2</v>
      </c>
      <c r="H7" s="4">
        <f t="shared" si="0"/>
        <v>0</v>
      </c>
      <c r="I7" s="4"/>
    </row>
    <row r="8" ht="39" customHeight="1" spans="1:9">
      <c r="A8" s="5"/>
      <c r="B8" s="3" t="s">
        <v>387</v>
      </c>
      <c r="C8" s="4" t="s">
        <v>418</v>
      </c>
      <c r="D8" s="4" t="s">
        <v>419</v>
      </c>
      <c r="E8" s="4" t="s">
        <v>20</v>
      </c>
      <c r="F8" s="4">
        <v>1915.62</v>
      </c>
      <c r="G8" s="4">
        <v>1915.62</v>
      </c>
      <c r="H8" s="4">
        <f t="shared" si="0"/>
        <v>0</v>
      </c>
      <c r="I8" s="4" t="s">
        <v>413</v>
      </c>
    </row>
    <row r="9" ht="39" customHeight="1" spans="1:9">
      <c r="A9" s="3" t="s">
        <v>420</v>
      </c>
      <c r="B9" s="3" t="s">
        <v>31</v>
      </c>
      <c r="C9" s="4" t="s">
        <v>403</v>
      </c>
      <c r="D9" s="4" t="s">
        <v>404</v>
      </c>
      <c r="E9" s="4" t="s">
        <v>20</v>
      </c>
      <c r="F9" s="4">
        <v>928.93</v>
      </c>
      <c r="G9" s="4">
        <v>928.93</v>
      </c>
      <c r="H9" s="4">
        <f t="shared" si="0"/>
        <v>0</v>
      </c>
      <c r="I9" s="4"/>
    </row>
    <row r="10" ht="39" customHeight="1" spans="1:9">
      <c r="A10" s="3" t="s">
        <v>421</v>
      </c>
      <c r="B10" s="3" t="s">
        <v>31</v>
      </c>
      <c r="C10" s="4" t="s">
        <v>409</v>
      </c>
      <c r="D10" s="4" t="s">
        <v>410</v>
      </c>
      <c r="E10" s="4" t="s">
        <v>20</v>
      </c>
      <c r="F10" s="4">
        <v>1103.534897</v>
      </c>
      <c r="G10" s="4"/>
      <c r="H10" s="4">
        <f t="shared" si="0"/>
        <v>1103.534897</v>
      </c>
      <c r="I10" s="4"/>
    </row>
  </sheetData>
  <mergeCells count="1">
    <mergeCell ref="A3:A8"/>
  </mergeCells>
  <pageMargins left="0.75" right="0.75" top="1" bottom="1" header="0.5" footer="0.5"/>
  <pageSetup paperSize="9" scale="8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A8" sqref="A8"/>
    </sheetView>
  </sheetViews>
  <sheetFormatPr defaultColWidth="9" defaultRowHeight="13.5" outlineLevelCol="2"/>
  <cols>
    <col min="1" max="1" width="57.7522123893805" customWidth="1"/>
    <col min="2" max="2" width="48.3805309734513" customWidth="1"/>
    <col min="3" max="3" width="28.1327433628319" customWidth="1"/>
  </cols>
  <sheetData>
    <row r="1" ht="30" customHeight="1" spans="1:3">
      <c r="A1" s="1" t="s">
        <v>20</v>
      </c>
      <c r="B1" s="1" t="s">
        <v>21</v>
      </c>
      <c r="C1" s="1" t="s">
        <v>422</v>
      </c>
    </row>
    <row r="2" spans="1:3">
      <c r="A2" t="s">
        <v>423</v>
      </c>
      <c r="B2" t="s">
        <v>424</v>
      </c>
      <c r="C2" t="s">
        <v>425</v>
      </c>
    </row>
    <row r="3" spans="1:3">
      <c r="A3" t="s">
        <v>426</v>
      </c>
      <c r="B3" t="s">
        <v>427</v>
      </c>
      <c r="C3" t="s">
        <v>428</v>
      </c>
    </row>
    <row r="4" spans="1:3">
      <c r="A4" t="s">
        <v>429</v>
      </c>
      <c r="B4" t="s">
        <v>430</v>
      </c>
      <c r="C4" t="s">
        <v>431</v>
      </c>
    </row>
    <row r="5" spans="1:3">
      <c r="A5" t="s">
        <v>432</v>
      </c>
      <c r="B5" t="s">
        <v>433</v>
      </c>
      <c r="C5" t="s">
        <v>434</v>
      </c>
    </row>
    <row r="6" spans="1:2">
      <c r="A6" t="s">
        <v>435</v>
      </c>
      <c r="B6" t="s">
        <v>436</v>
      </c>
    </row>
    <row r="7" spans="1:2">
      <c r="A7" t="s">
        <v>437</v>
      </c>
      <c r="B7" t="s">
        <v>438</v>
      </c>
    </row>
    <row r="8" spans="1:2">
      <c r="A8" t="s">
        <v>439</v>
      </c>
      <c r="B8" t="s">
        <v>440</v>
      </c>
    </row>
    <row r="9" spans="1:2">
      <c r="A9" t="s">
        <v>441</v>
      </c>
      <c r="B9" t="s">
        <v>442</v>
      </c>
    </row>
    <row r="10" spans="1:2">
      <c r="A10" t="s">
        <v>443</v>
      </c>
      <c r="B10" t="s">
        <v>444</v>
      </c>
    </row>
    <row r="11" spans="1:2">
      <c r="A11" t="s">
        <v>445</v>
      </c>
      <c r="B11" t="s">
        <v>446</v>
      </c>
    </row>
    <row r="12" spans="1:2">
      <c r="A12" t="s">
        <v>447</v>
      </c>
      <c r="B12" t="s">
        <v>448</v>
      </c>
    </row>
    <row r="13" spans="1:2">
      <c r="A13" t="s">
        <v>449</v>
      </c>
      <c r="B13" t="s">
        <v>450</v>
      </c>
    </row>
    <row r="14" spans="1:2">
      <c r="A14" t="s">
        <v>451</v>
      </c>
      <c r="B14" t="s">
        <v>452</v>
      </c>
    </row>
    <row r="15" spans="1:2">
      <c r="A15" t="s">
        <v>453</v>
      </c>
      <c r="B15" t="s">
        <v>454</v>
      </c>
    </row>
    <row r="16" spans="1:2">
      <c r="A16" t="s">
        <v>455</v>
      </c>
      <c r="B16" t="s">
        <v>456</v>
      </c>
    </row>
    <row r="17" spans="1:2">
      <c r="A17" t="s">
        <v>457</v>
      </c>
      <c r="B17" t="s">
        <v>458</v>
      </c>
    </row>
    <row r="18" spans="1:2">
      <c r="A18" t="s">
        <v>459</v>
      </c>
      <c r="B18" t="s">
        <v>460</v>
      </c>
    </row>
    <row r="19" spans="1:1">
      <c r="A19" t="s">
        <v>461</v>
      </c>
    </row>
    <row r="20" spans="1:1">
      <c r="A20" t="s">
        <v>462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附件2</vt:lpstr>
      <vt:lpstr>附件3</vt:lpstr>
      <vt:lpstr>汇总</vt:lpstr>
      <vt:lpstr>项目类型情况统计表</vt:lpstr>
      <vt:lpstr>Sheet6</vt:lpstr>
      <vt:lpstr>Sheet2</vt:lpstr>
      <vt:lpstr>Sheet1</vt:lpstr>
      <vt:lpstr>资金来源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如果_见或不见</cp:lastModifiedBy>
  <dcterms:created xsi:type="dcterms:W3CDTF">2006-09-16T00:00:00Z</dcterms:created>
  <dcterms:modified xsi:type="dcterms:W3CDTF">2025-02-10T04:14:11Z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8BCEB47D644C442D9508E75692F01AF1_13</vt:lpwstr>
  </property>
</Properties>
</file>