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650" activeTab="1"/>
  </bookViews>
  <sheets>
    <sheet name="库" sheetId="15" r:id="rId1"/>
    <sheet name="年度计划" sheetId="12" r:id="rId2"/>
    <sheet name="实施项目" sheetId="17" r:id="rId3"/>
  </sheets>
  <definedNames>
    <definedName name="_xlnm._FilterDatabase" localSheetId="0" hidden="1">库!$A$7:$AN$111</definedName>
    <definedName name="_xlnm._FilterDatabase" localSheetId="1" hidden="1">年度计划!$A$7:$AN$93</definedName>
    <definedName name="_xlnm._FilterDatabase" localSheetId="2" hidden="1">实施项目!$A$6:$AD$75</definedName>
    <definedName name="_xlnm.Print_Titles" localSheetId="1">年度计划!$3:$7</definedName>
    <definedName name="_xlnm.Print_Area" localSheetId="1">年度计划!$A$1:$AM$93</definedName>
    <definedName name="_xlnm.Print_Titles" localSheetId="0">库!$3:$7</definedName>
    <definedName name="_xlnm.Print_Area" localSheetId="0">库!$A$1:$AM$107</definedName>
    <definedName name="_xlnm.Print_Titles" localSheetId="2">实施项目!$3:$7</definedName>
    <definedName name="_xlnm.Print_Area" localSheetId="2">实施项目!$A$1:$AC$77</definedName>
  </definedNames>
  <calcPr calcId="144525" concurrentCalc="0"/>
</workbook>
</file>

<file path=xl/sharedStrings.xml><?xml version="1.0" encoding="utf-8"?>
<sst xmlns="http://schemas.openxmlformats.org/spreadsheetml/2006/main" count="3567" uniqueCount="647">
  <si>
    <t>洛浦县2023年巩固拓展脱贫攻坚成果和乡村振兴项目库</t>
  </si>
  <si>
    <t>填报单位（盖章）：</t>
  </si>
  <si>
    <t>项目序号</t>
  </si>
  <si>
    <t>项目库编号</t>
  </si>
  <si>
    <t>项目名称</t>
  </si>
  <si>
    <t>项目类别</t>
  </si>
  <si>
    <t>项目子类型</t>
  </si>
  <si>
    <t>建设性质（新建、续建、改扩建）</t>
  </si>
  <si>
    <t>建设起至期限</t>
  </si>
  <si>
    <t>实施地点</t>
  </si>
  <si>
    <t>主要建设内容</t>
  </si>
  <si>
    <t>建设单位</t>
  </si>
  <si>
    <t>建设规模</t>
  </si>
  <si>
    <t>资金来源及规模</t>
  </si>
  <si>
    <t>项目主管部门</t>
  </si>
  <si>
    <t>责任人</t>
  </si>
  <si>
    <t>其中</t>
  </si>
  <si>
    <t>绩效目标</t>
  </si>
  <si>
    <t>入库时间</t>
  </si>
  <si>
    <t>审批文号</t>
  </si>
  <si>
    <t>正在编制实施方案</t>
  </si>
  <si>
    <t>完成实施方案编制</t>
  </si>
  <si>
    <t>图纸设计</t>
  </si>
  <si>
    <t>审查意见</t>
  </si>
  <si>
    <t>两证一书</t>
  </si>
  <si>
    <t>实施方案批复</t>
  </si>
  <si>
    <t>招投标</t>
  </si>
  <si>
    <t>开工</t>
  </si>
  <si>
    <t>备注</t>
  </si>
  <si>
    <t>项目总投资</t>
  </si>
  <si>
    <t>政府投资（衔接资金）</t>
  </si>
  <si>
    <t>其他政府投资</t>
  </si>
  <si>
    <t>企业投资</t>
  </si>
  <si>
    <t>小计</t>
  </si>
  <si>
    <t>截止2022年年底前已安排使用资金</t>
  </si>
  <si>
    <t>2023年安排资金合计</t>
  </si>
  <si>
    <t>截止2022年年底前已安排资金</t>
  </si>
  <si>
    <t>2023年计划安排资金</t>
  </si>
  <si>
    <t>中央衔接补助资金</t>
  </si>
  <si>
    <t>自治区衔接补助资金</t>
  </si>
  <si>
    <t>其它涉农整合资金</t>
  </si>
  <si>
    <t>地方政府债券资金</t>
  </si>
  <si>
    <t>地、县配套资金</t>
  </si>
  <si>
    <t>合计</t>
  </si>
  <si>
    <t xml:space="preserve"> </t>
  </si>
  <si>
    <t>2023-653224-0026</t>
  </si>
  <si>
    <t>和田地区洛浦县布亚乡农贸市场建设项目</t>
  </si>
  <si>
    <t>产业发展</t>
  </si>
  <si>
    <t>市场建设和农村物流</t>
  </si>
  <si>
    <t>新建</t>
  </si>
  <si>
    <t>2023.03-2023.10</t>
  </si>
  <si>
    <t>布亚乡</t>
  </si>
  <si>
    <t>总建设用地面积89209㎡，建筑面积22700㎡，其中：钢结构农贸市场大棚9000㎡，商铺12000㎡，后期服务用房500㎡，冷库1200㎡。</t>
  </si>
  <si>
    <t>㎡</t>
  </si>
  <si>
    <t>财政衔接推进乡村振兴补助资金</t>
  </si>
  <si>
    <t>洛浦县布亚乡人民政府</t>
  </si>
  <si>
    <t>帕尔哈提·赛达合买提</t>
  </si>
  <si>
    <t>项目建设后，门面房用于出租，租金用于壮大村集体经济。同时带动80人就业。</t>
  </si>
  <si>
    <t>新增</t>
  </si>
  <si>
    <t>2023-653224-0027</t>
  </si>
  <si>
    <t>洛浦县农副产品批发交易中心建设项目</t>
  </si>
  <si>
    <t>工业园区</t>
  </si>
  <si>
    <t>总建筑面积9481.32㎡，其中：新建仓库1座2670.93㎡，地上一层，门式钢架结构；冷库1座3076.54㎡，地上一层，门式钢架结构；简易交易棚18栋2678㎡，地上一层，门式钢架结构；检验检疫中心1座101.47㎡、农副产品交易大厅1座378.95㎡、消防水池1座575.43㎡，配套相关附属设施。</t>
  </si>
  <si>
    <t>洛浦县市场监督管理局</t>
  </si>
  <si>
    <t>李光富</t>
  </si>
  <si>
    <t>项目建成后带动周边50-100人就业，同时租金用于壮大村集体经济。项目建成后，产权归村委会所有，按政府投资（以审计决算为准）综合受益率不低于8%的标准，壮大村集体经济。</t>
  </si>
  <si>
    <t>2023-653224-0061</t>
  </si>
  <si>
    <t>洛浦县特色农业种植示范基地</t>
  </si>
  <si>
    <t>种植业基地</t>
  </si>
  <si>
    <t>2023.01-2023.12</t>
  </si>
  <si>
    <t>洛浦县洛浦镇多外特</t>
  </si>
  <si>
    <t>1，新建智能温室钢构大棚66700㎡（100亩）2，新建附属用房500㎡，砖混结构，地上一层，配套水，电，路等附属设施</t>
  </si>
  <si>
    <t>洛浦县科技局</t>
  </si>
  <si>
    <t>张银强</t>
  </si>
  <si>
    <t>项目建成后按政府投资（以审计决算为准）综合受益率不低于8%的标准进行收益。</t>
  </si>
  <si>
    <t>2023-653224-0068</t>
  </si>
  <si>
    <t>洛浦县多鲁镇墩库孜来克村等7个村污水处理项目</t>
  </si>
  <si>
    <t>乡村建设行动</t>
  </si>
  <si>
    <t>农村污水治理</t>
  </si>
  <si>
    <t>洛浦县多鲁乡墩库孜来克村、库都克艾日克村、尧勒其库勒村、喀勒台阔台买村、库勒艾日克村、墩阿孜玛村、哈勒瓦甫村</t>
  </si>
  <si>
    <t>新建重力流排水管道总长度40339.28m，其中d400的HDPE管道长2357.75m，d300的HDPE管道长34866.18m，d200的HDPE管道长3115.35m；新建的d100UPVC排水出户支管36600m；新建预制钢筋砼圆形排水检查井D1250mm1337座；d400HDPE管道混凝土包封总长140m，d300HDPE管道混凝土包封总长200m；新建一体化提升泵站4座，阀门井4座，新建压力排水管道De110mmPE100管道3085.75米，排气井4座，排泥井4座；新建玻璃钢化粪池4座，有效容积分别为12m3、12m3、30m3、40m3；拆除及恢复路面65349.63m2（其中沥青路面58814.67m2，拆除及恢复砼路面6534.96m2）；穿越灌渠338处（其中干管55处，出户支管283处）。</t>
  </si>
  <si>
    <t>m</t>
  </si>
  <si>
    <t>洛浦县多鲁乡人民政府</t>
  </si>
  <si>
    <t>麦提喀斯木·伊敏托合提</t>
  </si>
  <si>
    <t>通过农村污水处理，着力改善农村人居环境和卫生状况，努力提高农民生活质量.。</t>
  </si>
  <si>
    <t>污水</t>
  </si>
  <si>
    <t>2023-653224-0059</t>
  </si>
  <si>
    <t>洛浦县阿其克乡央塔克勒克村示范村建设污水治理项目</t>
  </si>
  <si>
    <t>洛浦县阿其克乡央塔克勒克村</t>
  </si>
  <si>
    <t>新建DN200聚乙烯双壁波纹管3.5公里，采用10吨、15吨两个型号污水治理设备。</t>
  </si>
  <si>
    <t>公里</t>
  </si>
  <si>
    <t>洛浦县阿其克乡人民政府</t>
  </si>
  <si>
    <t>木特力普·阿卜杜艾尼</t>
  </si>
  <si>
    <t>2023-653224-0067</t>
  </si>
  <si>
    <t>和田地区洛浦县杭桂镇当勒克蒙加克村农村生活污水治理提升扩建项目</t>
  </si>
  <si>
    <t>杭桂镇当勒克蒙加克村</t>
  </si>
  <si>
    <t>（1）DE315HEPE 双壁波纹管3244m，土方开挖及回填9594 m³；（2）DE110PVC排水管1978m；（3）沥青路面拆除与恢复4950m²；（4）成品砼井102个；（5）地埋式一体化污水处理设备80立方米/日处理，采用接触氧化法工艺1座；（6）低压导线1598m，电力电缆150m，8根10m高电杆。涉及户数160户。</t>
  </si>
  <si>
    <t>洛浦县杭桂镇人民政府</t>
  </si>
  <si>
    <t>巴图尔·麦麦提敏</t>
  </si>
  <si>
    <t>2023-653224-0066</t>
  </si>
  <si>
    <t>洛浦县杭桂镇当勒克蒙加克村人居环境提升改造项目</t>
  </si>
  <si>
    <t>村容村貌提升</t>
  </si>
  <si>
    <t>2023.01-2023.10</t>
  </si>
  <si>
    <t>对杭桂镇当勒克蒙加克村的150户农户的人居环境按照乡村振兴示范村的要求进行提升改造，包括庭院、院墙、房屋外立面提升等;</t>
  </si>
  <si>
    <t>户</t>
  </si>
  <si>
    <t>中央衔接补助资金（少数民族发展任务）</t>
  </si>
  <si>
    <t>发展本地传统优秀文化，激发乡村振兴文化动力，推进乡村全面振兴。</t>
  </si>
  <si>
    <t>2023-653224-0069</t>
  </si>
  <si>
    <t>洛浦县阿其克乡少数民族传统水磨坊手工艺保护与发展项目</t>
  </si>
  <si>
    <t>2023.03-2023.7</t>
  </si>
  <si>
    <t>阿其克乡吾鲁格拜勒村</t>
  </si>
  <si>
    <r>
      <rPr>
        <sz val="12"/>
        <rFont val="宋体"/>
        <charset val="134"/>
        <scheme val="minor"/>
      </rPr>
      <t>原有的水磨坊原址重建1座135.20</t>
    </r>
    <r>
      <rPr>
        <sz val="12"/>
        <rFont val="SimSun"/>
        <charset val="134"/>
      </rPr>
      <t>㎡，地上两层、框架结构，修</t>
    </r>
    <r>
      <rPr>
        <sz val="12"/>
        <rFont val="宋体"/>
        <charset val="134"/>
        <scheme val="minor"/>
      </rPr>
      <t>1</t>
    </r>
    <r>
      <rPr>
        <sz val="12"/>
        <rFont val="SimSun"/>
        <charset val="134"/>
      </rPr>
      <t>座钢桥；</t>
    </r>
    <r>
      <rPr>
        <sz val="12"/>
        <rFont val="宋体"/>
        <charset val="134"/>
        <scheme val="minor"/>
      </rPr>
      <t>包括设备、配套设施及附属工程等；</t>
    </r>
  </si>
  <si>
    <t>2023-653224-0070</t>
  </si>
  <si>
    <t>洛浦县山普鲁镇阿日买里村少数民族手工麻糖作坊扩建项目</t>
  </si>
  <si>
    <t>山普鲁镇阿日买里村</t>
  </si>
  <si>
    <t>新建手工麻糖冰糖作坊及业务用房1座399.82㎡，地上一层、钢结构；购置包装机1组、熬汤锅3个、安装250KAV变压器1台；包括部分附属工程；</t>
  </si>
  <si>
    <t>洛浦县山普鲁镇人民政府</t>
  </si>
  <si>
    <t>阿迪力·麦麦提敏</t>
  </si>
  <si>
    <t>2023-653224-0062</t>
  </si>
  <si>
    <t>洛浦县杭桂镇欧吐拉艾日克村等7个村农村生活污水治理项目</t>
  </si>
  <si>
    <t>洛浦县杭桂镇欧吐拉艾日克村、吾斯塘乌其村、库木巴格村、其木吾斯塘村、琼库艾日克村、英巴扎村、玉吉买勒克村</t>
  </si>
  <si>
    <t>新建排水管道总长度48348m,其中：d225双壁波纹排水管道33914m，d315双壁波纹排水管道14434m，dn110聚乙烯PE100压力排水管道6758m，de100UPVC排水支管20373m，钢砼检查井1392座，玻璃钢模块式压力排水检查井28座，聚乙烯成品排气井9座，聚乙烯成品排泥井9座，钢砼沉泥井12座，钢砼消能井12座，污水提升井13座，3座50m³玻璃钢化粪池，沥青路面恢复36146.5㎡。</t>
  </si>
  <si>
    <t>暂定</t>
  </si>
  <si>
    <t>3235</t>
  </si>
  <si>
    <t>通过农村污水处理，着力改善农村人居环境和卫生状况，努力提高农民生活质量。</t>
  </si>
  <si>
    <t>2023-653224-0063</t>
  </si>
  <si>
    <t>洛浦县拜什托格拉克乡农村生活污水治理项目</t>
  </si>
  <si>
    <t>洛浦县拜什托格拉克乡苏盖提博斯坦村、巴格艾日克村</t>
  </si>
  <si>
    <t>（1）新建重力流排水管道总长度10380m，其中d400的HDPE管道长1533m，d300的HDPE管道长8622m，d200的HDPE管道长225m；（2）新建压力排水管道De110mmPE100 管道 931m，阀门井1座，排气井2座，排泥井1座；（3）新建的d100UPVC排水管6870m；（4）新建预制钢筋砼圆形排水检查井D1250mm323座；（5）新建一体化提升泵站1座；（6）新建玻璃钢化粪池3座，有效容积为50m3；（7）拆除及恢复路面16815.6m2（其中沥青路面15134.04m2，拆除及恢复砼路面1681.56m2），穿越灌渠166处。</t>
  </si>
  <si>
    <t>洛浦县拜什托格拉克乡</t>
  </si>
  <si>
    <t>图尔贡·图尔荪尼亚孜</t>
  </si>
  <si>
    <t>815</t>
  </si>
  <si>
    <t>2023-653224-0056</t>
  </si>
  <si>
    <t>洛浦县洛浦镇巴什恰帕勒村农村生活污水治理工程</t>
  </si>
  <si>
    <t>2023.03-2023.08</t>
  </si>
  <si>
    <t>洛浦县洛浦镇巴什恰帕勒村</t>
  </si>
  <si>
    <t>新建d300排水管道总长度8279米，采用HDPE
双壁波纹管；新建出户支管5910m,采用d100mmUPVC排水管；预制混凝土内径1250排水检查井336座；穿越沟渠4处；道路拆除及恢复14902.2㎡（其中沥青路面13902.2㎡,混凝土路面1000㎡ ）。</t>
  </si>
  <si>
    <t>㎡/座/m</t>
  </si>
  <si>
    <t>8279/336/14902.2</t>
  </si>
  <si>
    <t>洛浦县洛浦镇人民政府</t>
  </si>
  <si>
    <t>亚森·艾尼</t>
  </si>
  <si>
    <t>2023-653224-0057</t>
  </si>
  <si>
    <t>洛浦县洛浦镇阿亚格恰帕勒村农村生活污水治理工程</t>
  </si>
  <si>
    <t>洛浦县洛浦镇阿亚格恰帕勒村</t>
  </si>
  <si>
    <t>新建排水管道总长度9540.15米，其中d400的HDPE
管道长1721.84m，d300的HDPE管道长7410.56m，d200的HDPE管道长407.75m；新建d100的UPVC排水出户支管6195m；预制钢筋砼内径1250污水检查井407座，穿越沟渠8处，道路拆除及恢复16574.27㎡（其中沥青路面15074.27㎡ ,混凝土路面1500㎡ ）。</t>
  </si>
  <si>
    <t>9540.15/407/16574.27</t>
  </si>
  <si>
    <t>2023-653224-0058</t>
  </si>
  <si>
    <t>洛浦县洛浦镇欧吐拉博什坎村农村生活污水治理工程</t>
  </si>
  <si>
    <t>2023.05-2023.10</t>
  </si>
  <si>
    <t>洛浦县洛浦镇欧吐拉博什坎村</t>
  </si>
  <si>
    <r>
      <rPr>
        <sz val="14"/>
        <rFont val="宋体"/>
        <charset val="134"/>
        <scheme val="minor"/>
      </rPr>
      <t>新建排水工程管道长度4257m，管道材质为S8级HDPE双壁波纹管，其中：DN200双壁波纹管1673m，DN300双壁波纹管1345m，DN400双壁波纹管1239m；新建d110UPVC出户支管1504m，</t>
    </r>
    <r>
      <rPr>
        <sz val="14"/>
        <rFont val="宋体"/>
        <charset val="134"/>
      </rPr>
      <t>Φ</t>
    </r>
    <r>
      <rPr>
        <sz val="14"/>
        <rFont val="宋体"/>
        <charset val="134"/>
        <scheme val="minor"/>
      </rPr>
      <t>1250排水检查井149座；拆除及恢复四级沥青混泥土道路面积6000㎡，拆除及恢复混泥土路面1500㎡。</t>
    </r>
  </si>
  <si>
    <t>4255.92/159/7500</t>
  </si>
  <si>
    <t>2023-653224-0064</t>
  </si>
  <si>
    <t>洛浦县洛浦镇阔纳巴扎村农村生活污水治理工程</t>
  </si>
  <si>
    <t>洛浦县洛浦镇阔纳巴扎村</t>
  </si>
  <si>
    <t>DN300排水管网1320米，DN200排水管网720米，钢筋砼检查井136座，沥青路面恢复面积3060平方米。</t>
  </si>
  <si>
    <t>m/座/㎡</t>
  </si>
  <si>
    <t>1320/136/3060</t>
  </si>
  <si>
    <t>2023-653224-0065</t>
  </si>
  <si>
    <t>洛浦县洛浦镇布拉克曲凯村污水处理项目</t>
  </si>
  <si>
    <t>洛浦县洛浦镇布拉克曲凯村</t>
  </si>
  <si>
    <t>洛浦镇布拉克曲凯村，新建排水管道总长度20791m（其中：DN110压力排水管道1327m，DN110重力排水管道3673m,DN225重力排水管道9966m），调节池1座，混凝土检查井709座、沉泥井1座、消能井1座、排泥井1座、排期井1座，一体化泵站一座、一体化污水处理设备、阀门井1座。</t>
  </si>
  <si>
    <t>2023-653224-0082</t>
  </si>
  <si>
    <t>洛浦县纳瓦乡阿恰墩村等3个村人居环境整治（污水治理）建设项目</t>
  </si>
  <si>
    <t>2023.1-2023.12</t>
  </si>
  <si>
    <t>洛浦县纳瓦乡阿恰墩村、英巴格村、阿亚格尕帕村</t>
  </si>
  <si>
    <t>新建污水管网33682.3m。其中新建d300HDPE排水管网22079.3m，d400HDPE排水管网2912米，出户支管d100UPVC排水管8691m，新建消能井2座，检查井1020座，沉泥井31座，污水提升泵站2座，10m³成品玻璃钢化粪池（三格）38座，沥青路面恢复面积46496.3㎡。</t>
  </si>
  <si>
    <t>m/座</t>
  </si>
  <si>
    <t>33682.3/1020座/31座/2座/46496.3平方米</t>
  </si>
  <si>
    <t>洛浦县纳瓦乡人民政府</t>
  </si>
  <si>
    <t>帕提古丽·阿布都拉</t>
  </si>
  <si>
    <t>2023-653224-0116</t>
  </si>
  <si>
    <t>洛浦县恰尔巴格镇古勒巴格村等3个村污水治理项目</t>
  </si>
  <si>
    <t>洛浦县恰尔巴格镇古勒巴格村、奥克其村、巴格艾日克村</t>
  </si>
  <si>
    <t>新建重力流排水管道总长度31934.18m，其中d400的HDPE管道长6454.5m，d300的HDPE管道长23844.46m，d200的HDPE管道长1635.22m；新建的d100UPVC排水支管18915m；新建预制钢筋砼圆形排水检查井D1250mm1056座；玻璃钢化粪池1套，有效容积40m³；新建一体化提升泵站3座，阀门井3座，新建压力排水管道De110mmPE100管道3152.03m，排气井5座，排泥阀门井及排泥湿井3座；拆除及恢复路面57481.52㎡（其中沥青路面51733.37㎡，拆除及恢复砼路面5748.15㎡）；穿越灌渠348处（其中干管68处，支管280处）；新建污水处理站1座，设计规模495m³/d。</t>
  </si>
  <si>
    <t>km/座/m</t>
  </si>
  <si>
    <t>31934.18m/1056座/检查井/1座污水处理站</t>
  </si>
  <si>
    <t>洛浦县恰尔巴格镇人民政府</t>
  </si>
  <si>
    <t>依明托乎提·艾合麦提</t>
  </si>
  <si>
    <t>2023-653224-0008</t>
  </si>
  <si>
    <t>洛浦县恰尔巴格镇吉米亚村人居环境污水治理项目</t>
  </si>
  <si>
    <t>洛浦县恰尔巴格镇吉米亚村</t>
  </si>
  <si>
    <t>新建排水管道总长度5158.08m，其中新建管径d100管道长1800m，d200管道长120m，d300管道长3021.31m，d400管道长216.77m，检查井109座，穿越灌渠44处，道路拆除及恢复5468.15m。污水处理站1座（处理能力100㎥/d）。</t>
  </si>
  <si>
    <t>2023-653224-0050</t>
  </si>
  <si>
    <t>洛浦县山普鲁镇畜牧交易市场建设项目</t>
  </si>
  <si>
    <t>洛浦县山普鲁镇</t>
  </si>
  <si>
    <t>新建畜牧交易棚6座，每座600㎡，牲畜隔离棚400㎡，家禽隔离棚300㎡，饲草交易棚150㎡，检疫、防疫等附属用房150㎡，以及水、电、路配套等。</t>
  </si>
  <si>
    <t>项目建成后，以租赁的方式，每年综合收益不低于项目总投资的8%。并有效推动本地牲畜畜牧业的良性发展。</t>
  </si>
  <si>
    <t>2023-653224-0051</t>
  </si>
  <si>
    <t>和田地区洛浦县洛浦镇北片区污水处理厂建设工程</t>
  </si>
  <si>
    <t>洛浦县洛浦镇</t>
  </si>
  <si>
    <t>将现状规模10000立方米/日的污水处理厂扩容至规模25000立方米/日，新建预处理车间一座，新建AAO池一座，二沉池一座，中间水池一座，深度处理车间一座及改造现状污泥脱水车间。</t>
  </si>
  <si>
    <t>洛浦县住建局</t>
  </si>
  <si>
    <t>何晓强</t>
  </si>
  <si>
    <t>2023-653224-0052</t>
  </si>
  <si>
    <t>洛浦县布亚乡污水处理站建设项目</t>
  </si>
  <si>
    <t>洛浦县布亚乡恰勒米村</t>
  </si>
  <si>
    <r>
      <rPr>
        <sz val="14"/>
        <rFont val="宋体"/>
        <charset val="134"/>
        <scheme val="minor"/>
      </rPr>
      <t>新建450m³/d一体化污水提升泵站一座，配套DN200（PE）压力排水管网约728m；新建450m³/d污水处理站一座，污水处理站采用“进水泵池+厌氧池+人工湿地+回用泵池”工艺；配套DN200（PE）中水管网约10075m，配套建设</t>
    </r>
    <r>
      <rPr>
        <sz val="14"/>
        <rFont val="宋体"/>
        <charset val="134"/>
      </rPr>
      <t>Φ</t>
    </r>
    <r>
      <rPr>
        <sz val="14"/>
        <rFont val="宋体"/>
        <charset val="134"/>
        <scheme val="minor"/>
      </rPr>
      <t>1200混凝土砌块阀门井63座，Φ1200混凝土砌块排气井1座，Φ1200混凝土砌块排泥井1座。</t>
    </r>
  </si>
  <si>
    <t>座</t>
  </si>
  <si>
    <t>2023-653224-0053</t>
  </si>
  <si>
    <t>洛浦县山普鲁镇高效节水建设项目</t>
  </si>
  <si>
    <t>小型农田水利设施建设</t>
  </si>
  <si>
    <t>新建高效节水面积1960亩。</t>
  </si>
  <si>
    <t>亩</t>
  </si>
  <si>
    <t>通过高效节水建设，提高农田有效灌溉率，提高农作物产量，为促进灌区的经济发展创造良好的条件，助力乡村振兴。</t>
  </si>
  <si>
    <t>2023-653224-0054</t>
  </si>
  <si>
    <t>和田地区洛浦县洛浦镇2023年高效节水建设项目</t>
  </si>
  <si>
    <t>洛浦县洛浦镇合尼巴格村、库尔干村、克尔喀什村</t>
  </si>
  <si>
    <t>新建高效节水面积4000亩。</t>
  </si>
  <si>
    <t>2023-653224-0055</t>
  </si>
  <si>
    <r>
      <rPr>
        <sz val="12"/>
        <rFont val="宋体"/>
        <charset val="134"/>
        <scheme val="minor"/>
      </rPr>
      <t>洛浦县多鲁</t>
    </r>
    <r>
      <rPr>
        <sz val="12"/>
        <color rgb="FFFF0000"/>
        <rFont val="宋体"/>
        <charset val="134"/>
        <scheme val="minor"/>
      </rPr>
      <t>镇</t>
    </r>
    <r>
      <rPr>
        <sz val="12"/>
        <rFont val="宋体"/>
        <charset val="134"/>
        <scheme val="minor"/>
      </rPr>
      <t>托格拉艾日克村等3个村防渗渠建设项目</t>
    </r>
  </si>
  <si>
    <t>洛浦县托格拉艾日克村、喀瓦吐格曼贝希村、琼库尔吾斯塘村</t>
  </si>
  <si>
    <r>
      <rPr>
        <sz val="12"/>
        <rFont val="宋体"/>
        <charset val="134"/>
        <scheme val="minor"/>
      </rPr>
      <t>防渗改造支渠</t>
    </r>
    <r>
      <rPr>
        <sz val="12"/>
        <color rgb="FFFF0000"/>
        <rFont val="宋体"/>
        <charset val="134"/>
        <scheme val="minor"/>
      </rPr>
      <t>6.272km</t>
    </r>
    <r>
      <rPr>
        <sz val="12"/>
        <rFont val="宋体"/>
        <charset val="134"/>
        <scheme val="minor"/>
      </rPr>
      <t>，配套渠系建筑物</t>
    </r>
    <r>
      <rPr>
        <sz val="12"/>
        <color rgb="FFFF0000"/>
        <rFont val="宋体"/>
        <charset val="134"/>
        <scheme val="minor"/>
      </rPr>
      <t>90</t>
    </r>
    <r>
      <rPr>
        <sz val="12"/>
        <rFont val="宋体"/>
        <charset val="134"/>
        <scheme val="minor"/>
      </rPr>
      <t>座，设计流量</t>
    </r>
    <r>
      <rPr>
        <sz val="12"/>
        <color rgb="FFFF0000"/>
        <rFont val="宋体"/>
        <charset val="134"/>
        <scheme val="minor"/>
      </rPr>
      <t>1.0-1.5m³/s，</t>
    </r>
    <r>
      <rPr>
        <sz val="12"/>
        <rFont val="宋体"/>
        <charset val="134"/>
        <scheme val="minor"/>
      </rPr>
      <t>控制灌溉面积</t>
    </r>
    <r>
      <rPr>
        <sz val="12"/>
        <color rgb="FFFF0000"/>
        <rFont val="宋体"/>
        <charset val="134"/>
        <scheme val="minor"/>
      </rPr>
      <t>2.232</t>
    </r>
    <r>
      <rPr>
        <sz val="12"/>
        <rFont val="宋体"/>
        <charset val="134"/>
        <scheme val="minor"/>
      </rPr>
      <t>万亩。</t>
    </r>
  </si>
  <si>
    <t>km</t>
  </si>
  <si>
    <t>洛浦县水利局</t>
  </si>
  <si>
    <t>罗志</t>
  </si>
  <si>
    <t>提高了农业灌溉水平，扩大了有效灌溉面积，解决了灌溉用水不足的问题，节约了水资源，改善生态环境，为当地农牧民增收致富奠定了基础</t>
  </si>
  <si>
    <t>2023-653224-0083</t>
  </si>
  <si>
    <t>洛浦县多鲁镇喀尕艾日克村等3个村防渗渠建设项目</t>
  </si>
  <si>
    <t>洛浦县喀尕艾日克村、光明村、热合曼普尔村</t>
  </si>
  <si>
    <r>
      <rPr>
        <sz val="12"/>
        <rFont val="宋体"/>
        <charset val="134"/>
        <scheme val="minor"/>
      </rPr>
      <t>防渗改造支渠</t>
    </r>
    <r>
      <rPr>
        <sz val="12"/>
        <color rgb="FFFF0000"/>
        <rFont val="宋体"/>
        <charset val="134"/>
        <scheme val="minor"/>
      </rPr>
      <t>6.828</t>
    </r>
    <r>
      <rPr>
        <sz val="12"/>
        <rFont val="宋体"/>
        <charset val="134"/>
        <scheme val="minor"/>
      </rPr>
      <t>km，配套渠系建筑物</t>
    </r>
    <r>
      <rPr>
        <sz val="12"/>
        <color rgb="FFFF0000"/>
        <rFont val="宋体"/>
        <charset val="134"/>
        <scheme val="minor"/>
      </rPr>
      <t>94</t>
    </r>
    <r>
      <rPr>
        <sz val="12"/>
        <rFont val="宋体"/>
        <charset val="134"/>
        <scheme val="minor"/>
      </rPr>
      <t>座，设计流量1.2～1.8m³/s，控制灌溉面积</t>
    </r>
    <r>
      <rPr>
        <sz val="12"/>
        <color rgb="FFFF0000"/>
        <rFont val="宋体"/>
        <charset val="134"/>
        <scheme val="minor"/>
      </rPr>
      <t>0.708</t>
    </r>
    <r>
      <rPr>
        <sz val="12"/>
        <rFont val="宋体"/>
        <charset val="134"/>
        <scheme val="minor"/>
      </rPr>
      <t>万亩。</t>
    </r>
  </si>
  <si>
    <t>2023-653224-0084</t>
  </si>
  <si>
    <r>
      <rPr>
        <sz val="12"/>
        <rFont val="宋体"/>
        <charset val="134"/>
        <scheme val="minor"/>
      </rPr>
      <t>洛浦县多鲁</t>
    </r>
    <r>
      <rPr>
        <sz val="12"/>
        <color rgb="FFFF0000"/>
        <rFont val="宋体"/>
        <charset val="134"/>
        <scheme val="minor"/>
      </rPr>
      <t>镇</t>
    </r>
    <r>
      <rPr>
        <sz val="12"/>
        <rFont val="宋体"/>
        <charset val="134"/>
        <scheme val="minor"/>
      </rPr>
      <t>墩阿孜玛村等3个村防渗渠建设项目</t>
    </r>
  </si>
  <si>
    <t>洛浦县墩阿孜玛村、塔尕其艾日克村、哈拉普村</t>
  </si>
  <si>
    <r>
      <rPr>
        <sz val="12"/>
        <rFont val="宋体"/>
        <charset val="134"/>
        <scheme val="minor"/>
      </rPr>
      <t>防渗改造</t>
    </r>
    <r>
      <rPr>
        <sz val="12"/>
        <color rgb="FFFF0000"/>
        <rFont val="宋体"/>
        <charset val="134"/>
        <scheme val="minor"/>
      </rPr>
      <t>支渠4.394km</t>
    </r>
    <r>
      <rPr>
        <sz val="12"/>
        <rFont val="宋体"/>
        <charset val="134"/>
        <scheme val="minor"/>
      </rPr>
      <t>，配套渠系建筑物</t>
    </r>
    <r>
      <rPr>
        <sz val="12"/>
        <color rgb="FFFF0000"/>
        <rFont val="宋体"/>
        <charset val="134"/>
        <scheme val="minor"/>
      </rPr>
      <t>50</t>
    </r>
    <r>
      <rPr>
        <sz val="12"/>
        <rFont val="宋体"/>
        <charset val="134"/>
        <scheme val="minor"/>
      </rPr>
      <t>座，设计流量</t>
    </r>
    <r>
      <rPr>
        <sz val="12"/>
        <color rgb="FFFF0000"/>
        <rFont val="宋体"/>
        <charset val="134"/>
        <scheme val="minor"/>
      </rPr>
      <t>0.5～0.7</t>
    </r>
    <r>
      <rPr>
        <sz val="12"/>
        <rFont val="宋体"/>
        <charset val="134"/>
        <scheme val="minor"/>
      </rPr>
      <t>m³/s，控制灌溉面积</t>
    </r>
    <r>
      <rPr>
        <sz val="12"/>
        <color rgb="FFFF0000"/>
        <rFont val="宋体"/>
        <charset val="134"/>
        <scheme val="minor"/>
      </rPr>
      <t>1.135</t>
    </r>
    <r>
      <rPr>
        <sz val="12"/>
        <rFont val="宋体"/>
        <charset val="134"/>
        <scheme val="minor"/>
      </rPr>
      <t>万亩。</t>
    </r>
  </si>
  <si>
    <t>2023-653224-0085</t>
  </si>
  <si>
    <t>洛浦县布亚乡欧吐拉昆孜村等5个村防渗渠建设项目</t>
  </si>
  <si>
    <r>
      <rPr>
        <sz val="12"/>
        <rFont val="宋体"/>
        <charset val="134"/>
        <scheme val="minor"/>
      </rPr>
      <t>洛浦县</t>
    </r>
    <r>
      <rPr>
        <sz val="12"/>
        <color rgb="FFFF0000"/>
        <rFont val="宋体"/>
        <charset val="134"/>
        <scheme val="minor"/>
      </rPr>
      <t>欧吐拉昆孜村、塔木其拉村、英巴格村、阿亚格夏合勒克村</t>
    </r>
    <r>
      <rPr>
        <sz val="12"/>
        <rFont val="宋体"/>
        <charset val="134"/>
        <scheme val="minor"/>
      </rPr>
      <t>、库玛提村</t>
    </r>
  </si>
  <si>
    <r>
      <rPr>
        <sz val="12"/>
        <rFont val="宋体"/>
        <charset val="134"/>
        <scheme val="minor"/>
      </rPr>
      <t>防渗改造支渠</t>
    </r>
    <r>
      <rPr>
        <sz val="12"/>
        <color rgb="FFFF0000"/>
        <rFont val="宋体"/>
        <charset val="134"/>
        <scheme val="minor"/>
      </rPr>
      <t>5.006</t>
    </r>
    <r>
      <rPr>
        <sz val="12"/>
        <rFont val="宋体"/>
        <charset val="134"/>
        <scheme val="minor"/>
      </rPr>
      <t>km，配套渠系建筑物</t>
    </r>
    <r>
      <rPr>
        <sz val="12"/>
        <color rgb="FFFF0000"/>
        <rFont val="宋体"/>
        <charset val="134"/>
        <scheme val="minor"/>
      </rPr>
      <t>87</t>
    </r>
    <r>
      <rPr>
        <sz val="12"/>
        <rFont val="宋体"/>
        <charset val="134"/>
        <scheme val="minor"/>
      </rPr>
      <t>座，设计流量</t>
    </r>
    <r>
      <rPr>
        <sz val="12"/>
        <color rgb="FFFF0000"/>
        <rFont val="宋体"/>
        <charset val="134"/>
        <scheme val="minor"/>
      </rPr>
      <t>0.5～1.0</t>
    </r>
    <r>
      <rPr>
        <sz val="12"/>
        <rFont val="宋体"/>
        <charset val="134"/>
        <scheme val="minor"/>
      </rPr>
      <t>m³/s，控制灌溉面积</t>
    </r>
    <r>
      <rPr>
        <sz val="12"/>
        <color rgb="FFFF0000"/>
        <rFont val="宋体"/>
        <charset val="134"/>
        <scheme val="minor"/>
      </rPr>
      <t>0.75</t>
    </r>
    <r>
      <rPr>
        <sz val="12"/>
        <rFont val="宋体"/>
        <charset val="134"/>
        <scheme val="minor"/>
      </rPr>
      <t>万亩。</t>
    </r>
  </si>
  <si>
    <t>2023-653224-0086</t>
  </si>
  <si>
    <t>洛浦县杭桂镇库木吾斯塘村等2个村防渗渠建设项目</t>
  </si>
  <si>
    <t>洛浦县库木吾斯塘村、其伯尔其艾日克村</t>
  </si>
  <si>
    <r>
      <rPr>
        <sz val="12"/>
        <rFont val="宋体"/>
        <charset val="134"/>
        <scheme val="minor"/>
      </rPr>
      <t>防渗改造支渠</t>
    </r>
    <r>
      <rPr>
        <sz val="12"/>
        <color rgb="FFFF0000"/>
        <rFont val="宋体"/>
        <charset val="134"/>
        <scheme val="minor"/>
      </rPr>
      <t>5.544</t>
    </r>
    <r>
      <rPr>
        <sz val="12"/>
        <rFont val="宋体"/>
        <charset val="134"/>
        <scheme val="minor"/>
      </rPr>
      <t>km，配套渠系建筑物</t>
    </r>
    <r>
      <rPr>
        <sz val="12"/>
        <color rgb="FFFF0000"/>
        <rFont val="宋体"/>
        <charset val="134"/>
        <scheme val="minor"/>
      </rPr>
      <t>46</t>
    </r>
    <r>
      <rPr>
        <sz val="12"/>
        <rFont val="宋体"/>
        <charset val="134"/>
        <scheme val="minor"/>
      </rPr>
      <t>座，设计流量</t>
    </r>
    <r>
      <rPr>
        <sz val="12"/>
        <color rgb="FFFF0000"/>
        <rFont val="宋体"/>
        <charset val="134"/>
        <scheme val="minor"/>
      </rPr>
      <t>1.0～3.82</t>
    </r>
    <r>
      <rPr>
        <sz val="12"/>
        <rFont val="宋体"/>
        <charset val="134"/>
        <scheme val="minor"/>
      </rPr>
      <t>m³/s，控制灌溉面积</t>
    </r>
    <r>
      <rPr>
        <sz val="12"/>
        <color rgb="FFFF0000"/>
        <rFont val="宋体"/>
        <charset val="134"/>
        <scheme val="minor"/>
      </rPr>
      <t>1.125</t>
    </r>
    <r>
      <rPr>
        <sz val="12"/>
        <rFont val="宋体"/>
        <charset val="134"/>
        <scheme val="minor"/>
      </rPr>
      <t>万亩。</t>
    </r>
  </si>
  <si>
    <t>2023-653224-0087</t>
  </si>
  <si>
    <t>洛浦县杭桂镇英吾斯塘村防渗渠建设项目</t>
  </si>
  <si>
    <t>洛浦县英吾斯塘村</t>
  </si>
  <si>
    <r>
      <rPr>
        <sz val="12"/>
        <rFont val="宋体"/>
        <charset val="134"/>
        <scheme val="minor"/>
      </rPr>
      <t>防渗改造支渠</t>
    </r>
    <r>
      <rPr>
        <sz val="12"/>
        <color rgb="FFFF0000"/>
        <rFont val="宋体"/>
        <charset val="134"/>
        <scheme val="minor"/>
      </rPr>
      <t>9.151</t>
    </r>
    <r>
      <rPr>
        <sz val="12"/>
        <rFont val="宋体"/>
        <charset val="134"/>
        <scheme val="minor"/>
      </rPr>
      <t>km，配套渠系建筑物</t>
    </r>
    <r>
      <rPr>
        <sz val="12"/>
        <color rgb="FFFF0000"/>
        <rFont val="宋体"/>
        <charset val="134"/>
        <scheme val="minor"/>
      </rPr>
      <t>65</t>
    </r>
    <r>
      <rPr>
        <sz val="12"/>
        <rFont val="宋体"/>
        <charset val="134"/>
        <scheme val="minor"/>
      </rPr>
      <t>座，设计流量</t>
    </r>
    <r>
      <rPr>
        <sz val="12"/>
        <color rgb="FFFF0000"/>
        <rFont val="宋体"/>
        <charset val="134"/>
        <scheme val="minor"/>
      </rPr>
      <t>0.5～2.0</t>
    </r>
    <r>
      <rPr>
        <sz val="12"/>
        <rFont val="宋体"/>
        <charset val="134"/>
        <scheme val="minor"/>
      </rPr>
      <t>m³/s，控制灌溉面积</t>
    </r>
    <r>
      <rPr>
        <sz val="12"/>
        <color rgb="FFFF0000"/>
        <rFont val="宋体"/>
        <charset val="134"/>
        <scheme val="minor"/>
      </rPr>
      <t>0.95</t>
    </r>
    <r>
      <rPr>
        <sz val="12"/>
        <rFont val="宋体"/>
        <charset val="134"/>
        <scheme val="minor"/>
      </rPr>
      <t>万亩。</t>
    </r>
  </si>
  <si>
    <t>2023-653224-0088</t>
  </si>
  <si>
    <t>洛浦县杭桂镇当勒克蒙加克村防渗渠建设项目</t>
  </si>
  <si>
    <t>洛浦县当勒克孟加克村、塔盘村</t>
  </si>
  <si>
    <t>对洛浦县当勒克蒙加克村4条斗渠重新进行建设，建设长度共计3.241km，其中装配式渠道总长0.745km，现浇梯形渠道总长为2.496km，配套渠系建筑物61座，左分水闸5座，右分水闸18座，节制右分水闸7座，节制左分水闸1座，农桥6座，入户桥24座。</t>
  </si>
  <si>
    <t>2023-653224-0089</t>
  </si>
  <si>
    <t>洛浦县洛浦镇恰帕勒干渠防渗渠建设项目</t>
  </si>
  <si>
    <t>洛浦县恰帕勒兰干村、巴什恰帕勒村</t>
  </si>
  <si>
    <t>防渗改造长度5.60km，配套渠系8建筑物座。该渠道建设年2015年，一条渠道共灌溉面积0.70万亩，设计流量1.3～2.0m³/s。（备注：渠道严重破损，淤泥，老化）</t>
  </si>
  <si>
    <t>2023-653224-0090</t>
  </si>
  <si>
    <t>洛浦县恰尔巴格镇吾斯塘乌其村干渠防渗改造建设项目</t>
  </si>
  <si>
    <t>洛浦县阔恰艾日克村、库库买提村、吉米亚村、吾斯塘乌其村</t>
  </si>
  <si>
    <r>
      <rPr>
        <sz val="12"/>
        <rFont val="宋体"/>
        <charset val="134"/>
        <scheme val="minor"/>
      </rPr>
      <t>防渗改造干渠</t>
    </r>
    <r>
      <rPr>
        <sz val="12"/>
        <color rgb="FFFF0000"/>
        <rFont val="宋体"/>
        <charset val="134"/>
        <scheme val="minor"/>
      </rPr>
      <t>4.371</t>
    </r>
    <r>
      <rPr>
        <sz val="12"/>
        <rFont val="宋体"/>
        <charset val="134"/>
        <scheme val="minor"/>
      </rPr>
      <t>km，配套渠系建筑物</t>
    </r>
    <r>
      <rPr>
        <sz val="12"/>
        <color rgb="FFFF0000"/>
        <rFont val="宋体"/>
        <charset val="134"/>
        <scheme val="minor"/>
      </rPr>
      <t>13</t>
    </r>
    <r>
      <rPr>
        <sz val="12"/>
        <rFont val="宋体"/>
        <charset val="134"/>
        <scheme val="minor"/>
      </rPr>
      <t>座，设计流量</t>
    </r>
    <r>
      <rPr>
        <sz val="12"/>
        <color rgb="FFFF0000"/>
        <rFont val="宋体"/>
        <charset val="134"/>
        <scheme val="minor"/>
      </rPr>
      <t>2.94～3.66m³/s</t>
    </r>
    <r>
      <rPr>
        <sz val="12"/>
        <rFont val="宋体"/>
        <charset val="134"/>
        <scheme val="minor"/>
      </rPr>
      <t>，控制灌溉面积</t>
    </r>
    <r>
      <rPr>
        <sz val="12"/>
        <color rgb="FFFF0000"/>
        <rFont val="宋体"/>
        <charset val="134"/>
        <scheme val="minor"/>
      </rPr>
      <t>4.77</t>
    </r>
    <r>
      <rPr>
        <sz val="12"/>
        <rFont val="宋体"/>
        <charset val="134"/>
        <scheme val="minor"/>
      </rPr>
      <t>万亩。</t>
    </r>
  </si>
  <si>
    <t>2023-653224-0091</t>
  </si>
  <si>
    <t>洛浦县山普鲁镇支、斗渠防渗改造建设项目</t>
  </si>
  <si>
    <t>洛浦县先拜巴扎村、阔其坎村、阿亚格克依阔村、布拉克村</t>
  </si>
  <si>
    <r>
      <rPr>
        <sz val="12"/>
        <rFont val="宋体"/>
        <charset val="134"/>
        <scheme val="minor"/>
      </rPr>
      <t>防渗改造渠道长度</t>
    </r>
    <r>
      <rPr>
        <sz val="12"/>
        <color rgb="FFFF0000"/>
        <rFont val="宋体"/>
        <charset val="134"/>
        <scheme val="minor"/>
      </rPr>
      <t>4.614</t>
    </r>
    <r>
      <rPr>
        <sz val="12"/>
        <rFont val="宋体"/>
        <charset val="134"/>
        <scheme val="minor"/>
      </rPr>
      <t>km，配套渠系建筑物</t>
    </r>
    <r>
      <rPr>
        <sz val="12"/>
        <color rgb="FFFF0000"/>
        <rFont val="宋体"/>
        <charset val="134"/>
        <scheme val="minor"/>
      </rPr>
      <t>42</t>
    </r>
    <r>
      <rPr>
        <sz val="12"/>
        <rFont val="宋体"/>
        <charset val="134"/>
        <scheme val="minor"/>
      </rPr>
      <t>座，设计流量</t>
    </r>
    <r>
      <rPr>
        <sz val="12"/>
        <color rgb="FFFF0000"/>
        <rFont val="宋体"/>
        <charset val="134"/>
        <scheme val="minor"/>
      </rPr>
      <t>0.6-2.0</t>
    </r>
    <r>
      <rPr>
        <sz val="12"/>
        <rFont val="宋体"/>
        <charset val="134"/>
        <scheme val="minor"/>
      </rPr>
      <t>m³/s，控制灌溉面积</t>
    </r>
    <r>
      <rPr>
        <sz val="12"/>
        <color rgb="FFFF0000"/>
        <rFont val="宋体"/>
        <charset val="134"/>
        <scheme val="minor"/>
      </rPr>
      <t>0.38</t>
    </r>
    <r>
      <rPr>
        <sz val="12"/>
        <rFont val="宋体"/>
        <charset val="134"/>
        <scheme val="minor"/>
      </rPr>
      <t>万亩。</t>
    </r>
  </si>
  <si>
    <t>2023-653224-0092</t>
  </si>
  <si>
    <t>洛浦县2023年发展壮大村集体经济项目</t>
  </si>
  <si>
    <t>产业园</t>
  </si>
  <si>
    <t>为洛浦县各乡镇低收入村购置门面房。</t>
  </si>
  <si>
    <t>洛浦县委组织部</t>
  </si>
  <si>
    <t>邹世音</t>
  </si>
  <si>
    <t>壮大村集体经济，为推动乡村振兴提供了有力支撑，进一步增强了村级党组织的引领力和为民代言的话语权。</t>
  </si>
  <si>
    <t>2023-653224-0093</t>
  </si>
  <si>
    <t>洛浦县杭桂镇、多鲁镇农村道路建设项目</t>
  </si>
  <si>
    <t>农村道路建设</t>
  </si>
  <si>
    <t>洛浦县杭桂镇、多鲁镇</t>
  </si>
  <si>
    <t>道路全长15公里，公路等级为四级公路，主要建设内筒包括：路基、路面、桥涵及交通安全附属工程等。</t>
  </si>
  <si>
    <t>洛浦县交通运输局</t>
  </si>
  <si>
    <t>张建</t>
  </si>
  <si>
    <t>项目建成后，改善当地交通基础设施，助力巩固脱贫攻坚，优化产业就业，推进乡村振兴。</t>
  </si>
  <si>
    <t>2023-653224-0094</t>
  </si>
  <si>
    <t>和田地区洛浦县东、西片区供水保障工程（三期）</t>
  </si>
  <si>
    <t>农村供水保障设施建设</t>
  </si>
  <si>
    <t>洛浦县</t>
  </si>
  <si>
    <t>改造供水配水管网331.81km及配套附属工程。</t>
  </si>
  <si>
    <t>通过改造供水管网，对给水系统进行整合优化，从根本上解决供水规模偏小、管网漏损率较高等问题，进一步提高供水保障能力。</t>
  </si>
  <si>
    <t>2023-653224-0095</t>
  </si>
  <si>
    <t>洛浦县洛浦镇塔盘村农村污水治理项目</t>
  </si>
  <si>
    <t>洛浦县洛浦镇塔盘村</t>
  </si>
  <si>
    <t>新建排水管道总长度6.3千米，污水井178座，拆除及恢复路面17460㎡</t>
  </si>
  <si>
    <t>千米</t>
  </si>
  <si>
    <t>2023-653224-0096</t>
  </si>
  <si>
    <t>洛浦县洛浦镇阿恰勒村、幸福村农村污水治理项目</t>
  </si>
  <si>
    <t>洛浦县洛浦镇阿恰勒村、幸福村</t>
  </si>
  <si>
    <t>新建排水管道总长度20千米，污水井734座，拆除及恢复路面40000㎡</t>
  </si>
  <si>
    <t>2023-653224-0097</t>
  </si>
  <si>
    <t>洛浦县洛浦镇多鲁吐格曼贝希村农村生活污水治理工程</t>
  </si>
  <si>
    <t>洛浦县洛浦镇多鲁吐格曼贝希村</t>
  </si>
  <si>
    <t>新建排水管道总长度11640千米，污水井776座，拆除及恢复路面17460㎡</t>
  </si>
  <si>
    <t>2023-653224-0098</t>
  </si>
  <si>
    <t>洛浦县洛浦镇克尔喀什村污水处理项目</t>
  </si>
  <si>
    <t>洛浦县洛浦镇克尔喀什村</t>
  </si>
  <si>
    <t>新建排水工程管道总长度约15255米，其中主干道排水管管径为De400，长度约2320米；其他支路管道排水管道管径为De300，长度约6715米；排水出户管为De160，长度约6220米；检查井总数量为347座，其中有47座沉泥井和7座跌水井；新建300m³/d污水处理站1座及设备购置。</t>
  </si>
  <si>
    <t>米</t>
  </si>
  <si>
    <t>2023-653224-0099</t>
  </si>
  <si>
    <t>洛浦县洛浦镇天然气入户项目</t>
  </si>
  <si>
    <t>农村基础设施</t>
  </si>
  <si>
    <t>2023.06-2023.10</t>
  </si>
  <si>
    <t>洛浦县洛浦镇阿亚格恰帕勒村、合尼巴格村、加依铁热克村</t>
  </si>
  <si>
    <t>（1）新建燃气管道38774m（不含套管及护栏），其中 PE100的SDR11De200管道1491m，De110管道2029m，De63管道2352m，De32管道84m；D57的3.5mm20#钢无缝管38m；DN50焊接钢管19330.0m，DN25焊接钢管13450.0m。（2）设备：供气能力为100Nm³/h的调压箱19台。（3）阀门：PE100球阀DN200双散口3个，PE100球阀DN110双散口5个，PE100球阀DN63双散口1个；47F-16CDN50地上法兰球阀19个，Q41F-16CDN25地上法兰球阀26个。（4）路面破除及恢复工程量：沥青路面破除及恢复工程量11849m²，水渠（底面为水泥路面）破除及恢复工程量77.4m²。（5）智慧燃气：建设智慧阀井9座，光纤4000m。</t>
  </si>
  <si>
    <t>通过实施该项目，有效改善农村人居环境，提高农村生活品质，不断增强农村居民幸福感、获得感、安全感。</t>
  </si>
  <si>
    <t>2023-653224-0011</t>
  </si>
  <si>
    <t>洛浦县洛浦镇和顺新村农村生活污水治理工程</t>
  </si>
  <si>
    <t>洛浦镇和顺新村</t>
  </si>
  <si>
    <t>新建管网8970米，管道材质为s8级HDPE双壁螺旋波纹管（其中DN400排水管网5550米，DN300排水管网3470米，De100管道4000m，污水井270座，跌水井1座，沉泥井50座）沥青路面恢复面积9500平方米。</t>
  </si>
  <si>
    <t>2023-653224-0012</t>
  </si>
  <si>
    <t>洛浦县洛浦镇英巴扎村污水处理项目</t>
  </si>
  <si>
    <t>洛浦县英巴扎村</t>
  </si>
  <si>
    <t>英巴扎村排水工程管道总长度4816m；污水井266座，路面破坏拆除及恢复9632平方米；污水提升泵站（小）1座；入户管DN110-1350m。</t>
  </si>
  <si>
    <t>2023-653224-0081</t>
  </si>
  <si>
    <t>洛浦县山普鲁镇先拜巴扎村等7个村农村污水治理项目</t>
  </si>
  <si>
    <t>洛浦县山普鲁镇阿日买里村、先拜巴扎村、努尔鲁克村、兰干村、克兰特村、阿亚格艾日克村、巴什艾日克村</t>
  </si>
  <si>
    <t>新建排水管道32883.8米，管道材质为S8级HDPE双壁波纹管，其中：d200管道11059.1米，d300管道21460.6米，d400管道364.1米；新建压力排水管道De90mmPE100管道48米，De110mmPE100管道495米；新建出户支管24252米，采用d150mmUPVC排水管；新建预制钢筋砼圆形排水检查井D1250mm965座，D1000mm391座；新建一体化提升泵站2座；阀门井2座；新建有效容积12m3玻璃钢化粪池2座；拆除及恢复路面53271.75m2（其中沥青路面47944.58m2，拆除及恢复砼路面5327.17m2），穿越灌渠530处。</t>
  </si>
  <si>
    <t>此项目的建设实现了农村生活污水的终端集中处理，很大程度上改善以往污水乱排乱放的局面，有利于良好生活习惯的养成和文明新风尚的形成。</t>
  </si>
  <si>
    <t>2022-653224-0128</t>
  </si>
  <si>
    <t>洛浦县布亚乡等2个乡镇3个村农村污水治理项目</t>
  </si>
  <si>
    <t>洛浦县布亚乡坎其艾日克村、恰勒米村、纳瓦乡格加阿日希村</t>
  </si>
  <si>
    <t>新建排水管道总长度18732m，重力流排水管道12300m，采用HDPE双壁波纹管，其中：d300管道9505m，d400管道1595m，d500管道1200m，排水检查井410座；压力排水管道DN300长6432m，采用PE100压力管道；道路拆除及沥青砼路面恢复35000㎡。</t>
  </si>
  <si>
    <t>通过农村污水有效管理，着力改善农村人居环境和卫生状况，努力提高农民生活质量。</t>
  </si>
  <si>
    <t>2022-653224-0130</t>
  </si>
  <si>
    <t>和田地区洛浦县乡镇排水管网建设项目拜什托格拉克乡污水处理厂建设工程</t>
  </si>
  <si>
    <t>续建</t>
  </si>
  <si>
    <t>2022.05-2023.05</t>
  </si>
  <si>
    <t>新建生活污水处理厂1座，日处理能力300m³/天，污水处理核心处理工艺采用AAO+MBR膜处理工艺，采用一体化处理设备，配套建设相应基础设施。新建排水管网11121m（DN200排水管网144m，DN300排水管网6378m，DN400排水管网4599m，检查井354座，跌水井5座，一体化提升泵站1座），沥青路面恢复面积16369㎡等内容。</t>
  </si>
  <si>
    <t>2022-653224-0127</t>
  </si>
  <si>
    <t>和田地区洛浦县乡镇排水管网建设项目杭桂镇污水处理厂建设工程</t>
  </si>
  <si>
    <t>洛浦县杭桂镇</t>
  </si>
  <si>
    <t>新建生活污水处理厂1座，日处理能力800m³/天，污水处理核心处理工艺采用AAO+MBR膜处理工艺，采用一体化处理设备，配套建设相应基础设施。新建排水管网19091m（其中DN300排水管网14446m，DN400排水管网4645m，检查井443座，沉泥井55座，跌水井1座，一体化提升泵站1座），沥青路面恢复面积24900㎡，人行道（混凝土）恢复面积3000㎡等内容。</t>
  </si>
  <si>
    <t>2022-653224-0141</t>
  </si>
  <si>
    <t>洛浦县食用菌生产、育菌车间设备升级改造项目</t>
  </si>
  <si>
    <t>2022.09-2023.06</t>
  </si>
  <si>
    <t>洛浦县墩库孜来克村</t>
  </si>
  <si>
    <t>为食用菌工厂化食用菌生产基地设备改造升级，包括杏鲍菇生产基地设备改造升级，杏鲍菇生产前端设备改造、养菌区和培养区设备改造、净化接种区设备改造。</t>
  </si>
  <si>
    <t>套</t>
  </si>
  <si>
    <t>洛浦县供销社</t>
  </si>
  <si>
    <t>陈学贤</t>
  </si>
  <si>
    <t>项目建成后，产权归村委会所有，采取“企业+村委会+农户”的合作模式，通过将设备租赁的方式，按照政府投资（以审计决算为准）综合收益率不低于8%的标准来壮大村集体经济。</t>
  </si>
  <si>
    <t>2022-653224-0132</t>
  </si>
  <si>
    <t>洛浦县易地搬迁产业扶持基地建设项目</t>
  </si>
  <si>
    <t>2022.06-2023.10</t>
  </si>
  <si>
    <t>总建筑面积7145.24㎡。其中：新建门面房1栋，面积4030.04㎡，地上一层，框架结构，独立基础，主要设施有门面房、壁挂炉间、楼梯间及公共卫生间等；新建遮阳棚3115.2㎡，地上一层，门式钢架结构，独立基础等。配套室内外排水、电、燃气、采暖、消防等相关连接管网及电力线路等附属。</t>
  </si>
  <si>
    <t>项目建成后，产权归村委会所有，按政府投资（以审计决算为准）综合受益率不低于8%的标准，壮大村集体经济。</t>
  </si>
  <si>
    <t>2023-653224-0048</t>
  </si>
  <si>
    <t>洛浦县布亚乡亚力干村等2个村水利设施配套建设项目</t>
  </si>
  <si>
    <t>洛浦县布亚乡亚依力干村、坎其艾日克村</t>
  </si>
  <si>
    <t>新建斗渠7.1公里，设计流量0.1～1m³/s，配套渠系建筑物144座。其中布亚乡亚力干村修建斗渠2.76公里，设计流量0.2～0.6m³/s，配套渠系建筑物54座；布亚乡坎其艾日克村修建斗渠4.34公里，设计流量0.2～0.54m³/s，配套渠系建筑物90座。</t>
  </si>
  <si>
    <t>km/座</t>
  </si>
  <si>
    <t>7.1/144</t>
  </si>
  <si>
    <t>财政衔接推进乡村振兴补助资金（以工代赈）</t>
  </si>
  <si>
    <t>洛浦县农业农村局</t>
  </si>
  <si>
    <t>李飞剑</t>
  </si>
  <si>
    <t>2023-653224-0049</t>
  </si>
  <si>
    <t>洛浦县布亚乡和谐村等3个村水利设施配套建设项目</t>
  </si>
  <si>
    <t>洛浦县布亚乡和谐村、恰勒米村、铁提尔村</t>
  </si>
  <si>
    <t>新建斗渠7.3公里，设计流量0.1～1m³/s，配套渠系建筑物156座。其中布亚乡和谐村修建斗渠3.77公里，设计流量0.2～0.6m³/s，配套渠系建筑物76座；布亚乡恰勒米村修建斗渠1.458公里，设计流量0.1～0.3m³/s，配套渠系建筑物48座。布亚乡铁提尔村修建斗渠2.072公里，设计流量0.2～0.5m³/s，配套渠系建筑物32座。</t>
  </si>
  <si>
    <t>7.3/156</t>
  </si>
  <si>
    <t>通过对排碱渠清淤改造，降低地下水位，改善灌区土壤盐渍化，提高农作物产量，增加当地低收入人群收入，为促进灌区的经济发展创造良好的条件，巩固提升脱贫攻坚成果，为乡村振兴助力。</t>
  </si>
  <si>
    <t>2023-653224-0019</t>
  </si>
  <si>
    <t>洛浦县洛浦镇欧吐拉博什坎村等3个村水利设施配套建设项目</t>
  </si>
  <si>
    <t>新建斗渠5.2公里，设计流量0.1～1m³/s，配套渠系建筑物70座，新建机耕道0.7公里。其中洛浦镇欧吐拉博什坎村修建斗渠3.2公里，设计流量0.1～0.6m³/s，配套渠系建筑物41座，修建机耕道0.7公里；洛浦镇库尔干村修建斗渠0.8公里，设计流量0.1～0.5m³/s，配套渠系建筑物10座；洛浦镇巴什恰帕勒村修建斗渠1.2公里，设计流量0.1～0.5m³/s，配套渠系建筑物19座。</t>
  </si>
  <si>
    <t>5.2/70</t>
  </si>
  <si>
    <t>2023-653224-0021</t>
  </si>
  <si>
    <t>洛浦县多鲁镇喀合勒克村排碱渠治理改造项目</t>
  </si>
  <si>
    <t>洛浦县多鲁乡喀合勒克村</t>
  </si>
  <si>
    <t>清淤改造排碱渠20.33km，设计渠深2.5-3m，设计堤宽2m；改建田间道路5条，共计12.58km，路面宽4m，路基5m，面层采用30cm厚砂砾石路面。</t>
  </si>
  <si>
    <t>涉农整合资金</t>
  </si>
  <si>
    <t>通过对排碱渠清淤，降低地下水位，改善灌区土壤盐渍化，提高农作物产量，覆盖周边3村600户农户受益，增加当地低收入人群收入，为促进的经济 发展创造良好的条件，巩固提升脱贫攻坚成果，为乡村振兴助力。</t>
  </si>
  <si>
    <t>2023-653224-0022</t>
  </si>
  <si>
    <t>洛浦县杭桂镇托库孜喀拉村支、斗排碱渠治理改造项目</t>
  </si>
  <si>
    <t>洛浦县杭桂镇托库孜喀拉村</t>
  </si>
  <si>
    <t>清淤改造排碱渠共计59.78km；其中：支排4条22.77km、斗排7条37.01km。设计渠深3m，设计堤宽2m。</t>
  </si>
  <si>
    <t>通过对灌区斗渠防渗的改造，高效节水建成，提高灌溉效率，提高农作物产量，使300户农户受益，为促进灌区的经济发展创造良好的条件，助力脱贫攻坚成果巩固。</t>
  </si>
  <si>
    <t>2023-653224-0023</t>
  </si>
  <si>
    <t>洛浦县2023年拜什托格拉克乡农田改造提升示范项目</t>
  </si>
  <si>
    <t>洛浦县拜什托格拉克乡苏盖提博斯坦村</t>
  </si>
  <si>
    <t>更新4眼机井，新建滴灌面积1641亩，配套滴灌系统首部（变压器、水泵、过滤器、施肥箱）及管理房4座，安装地埋管网（PVC管）20.76km，地面管网（PE管）19.82km，闸阀井47座、排水井52座；改建10千伏电力线路3.7km，380伏电力线路0.4km。</t>
  </si>
  <si>
    <t>管网40.58km/电网4.1km</t>
  </si>
  <si>
    <t>通过对灌区斗渠防渗的改造，高效节水建成，提高灌溉效率，提高农作物产量，为促进灌区的经济发展创造良好的条件，助力脱贫攻坚成果巩固。</t>
  </si>
  <si>
    <t>储备项目</t>
  </si>
  <si>
    <t>2023-653224-0024</t>
  </si>
  <si>
    <t>洛浦县2023年1.5万亩高标准农田建设项目</t>
  </si>
  <si>
    <t>土地平整面积1.5万亩，新增耕地面积1.28万亩、防护林0.15万亩、道路0.064万亩、水利设施用地0.006亩。</t>
  </si>
  <si>
    <t>万亩</t>
  </si>
  <si>
    <t>通过土地平整和高效节水建设，提高农田有效灌溉率，提高农作物产量，为促进灌区的经济发展创造良好的条件，助力脱贫攻坚成果巩固。</t>
  </si>
  <si>
    <t>增水增地</t>
  </si>
  <si>
    <t>2023-653224-0078</t>
  </si>
  <si>
    <t>洛浦县杭桂镇2023年0.5万亩高标准农田建设项目</t>
  </si>
  <si>
    <t>洛浦县杭桂镇兰干艾日克村、巴什艾克尼村、阔纳杭桂村、英吾斯塘村、红星村、伯克艾日克村、阿尔克吾斯塘村</t>
  </si>
  <si>
    <t>本次总动工面积5048.34亩。建设内容主要包括土地平整工程、灌溉与排水工程、田间道路工程、农田防护林工程、输配电工程。</t>
  </si>
  <si>
    <t>通过实施高标准农田建设项目，改善基本农田灌溉条件促进粮食生产，确保粮食安全，巩固提升脱贫攻坚成果，为乡村振兴助力</t>
  </si>
  <si>
    <t>2022-653224-0129</t>
  </si>
  <si>
    <t>洛浦县新增机动用水用地示范区建设项目</t>
  </si>
  <si>
    <t>土地平整面积1283亩。</t>
  </si>
  <si>
    <t>2023-653224-0025</t>
  </si>
  <si>
    <t>洛浦县杭桂镇2023年1万亩高标准农田改造提升项目</t>
  </si>
  <si>
    <t>洛浦县杭桂镇阿克艾日克村、阿其玛艾日克村、喀格孜艾日克村、欧吐拉艾日克村、琼库尔艾日克村、热合曼普尔村、吾斯塘吾其村、兴隆村、幸福村、英巴格村、玉吉买勒克村、赞木其艾日克村、扎滚艾日克村</t>
  </si>
  <si>
    <t>项目总动工面积为10270亩，其中耕地面积10186.96 亩，生产路面积83.04亩。建设内容主要包括灌溉与排水工程、田间道路工程、农田输配电工程。</t>
  </si>
  <si>
    <t>通过土地平整、高效节水建设，提高农田灌溉效率，提高农作物产量，为促进灌区的经济发展创造良好的条件，助力脱贫攻坚成果巩固。</t>
  </si>
  <si>
    <t>2023-653224-0029</t>
  </si>
  <si>
    <t>洛浦县鸽产业食品示范园配套建设项目</t>
  </si>
  <si>
    <t>产地初加工和精深加工</t>
  </si>
  <si>
    <t>洛浦县工业园区</t>
  </si>
  <si>
    <t>新建深加工车间4865.75平方米，库房2092.55平方米，急宰区、动物检疫区295.72平方米，消防水池246.69平方米，配电室282.91平方米；锅炉房239.79平方米，水、电、路附属配套设施及设备等。</t>
  </si>
  <si>
    <t>项目的实施促进我县鸽产业链全面发展，建成后交由企业运营，企业按照政府总投资（以工程结算为准），每年完成8%综合收益，政企合作期限10年，企业自主经营、自负盈亏。</t>
  </si>
  <si>
    <t>计划项目，待定</t>
  </si>
  <si>
    <t>2023-653224-0125</t>
  </si>
  <si>
    <t>洛浦县食用菌补链、强链产业培育项目</t>
  </si>
  <si>
    <t>洛浦县工业园区玉龙湾路25号</t>
  </si>
  <si>
    <t>新建食用菌生产车间、生产设备、养菌架1批；配套路20000㎡，遮阳棚15000㎡。</t>
  </si>
  <si>
    <t xml:space="preserve">㎡/座/批 </t>
  </si>
  <si>
    <t>项目建成后，由企业自主运营，实现年两季培育菌棒3000万棒，稳定解决就业300余人，人均年收入3万元以上，前三年向政府缴纳2%政府投资部份的固定收益（租金），从第四年开始达到年化4%的固定收益（租金）。</t>
  </si>
  <si>
    <t>2023-653224-0032</t>
  </si>
  <si>
    <t>洛浦县杭桂镇阿其玛艾日克村支渠防渗建设项目</t>
  </si>
  <si>
    <t>洛浦县杭桂镇阿其玛艾日克村</t>
  </si>
  <si>
    <t>洛浦县杭桂镇阿琪玛村防渗支渠改造3.6km,设计流量1m³/s，配套改造渠系建筑物39座。</t>
  </si>
  <si>
    <t>3.6/39</t>
  </si>
  <si>
    <t>张磊</t>
  </si>
  <si>
    <t>2023-653224-0028</t>
  </si>
  <si>
    <t>和田地区洛浦县东、西片区供水保障工程（二期）</t>
  </si>
  <si>
    <t>改扩建</t>
  </si>
  <si>
    <r>
      <rPr>
        <sz val="12"/>
        <rFont val="宋体"/>
        <charset val="134"/>
        <scheme val="minor"/>
      </rPr>
      <t>改造供水配水管网</t>
    </r>
    <r>
      <rPr>
        <sz val="12"/>
        <color rgb="FFFF0000"/>
        <rFont val="宋体"/>
        <charset val="134"/>
        <scheme val="minor"/>
      </rPr>
      <t>269.29</t>
    </r>
    <r>
      <rPr>
        <sz val="12"/>
        <rFont val="宋体"/>
        <charset val="134"/>
        <scheme val="minor"/>
      </rPr>
      <t>km及配套附属工程。</t>
    </r>
  </si>
  <si>
    <t>269.29</t>
  </si>
  <si>
    <t>2023-653224-0030</t>
  </si>
  <si>
    <t>和田河流域洛浦县城镇水源地治理工程（布亚乡、恰尔巴格镇、纳瓦乡等3个乡镇6个村农村污水处理项目）</t>
  </si>
  <si>
    <t>洛浦县布亚乡</t>
  </si>
  <si>
    <t>新建污水管网74014m，其中d100管道16500m，d300管道40621m，d400管道长1595m，d500管道长8806m，De90压力管道40m，De110压力管道长20m，De315压力管道长6432m；污水检查井2045座，阀门井9座，钢筋砼化粪池3座（其中7#、4B#、10#各1座）和钢筋砼污水提升泵池3座（净尺寸分别为L*B*H=3*4*4.5m、L*B*H=3*2.5*3.7m、L*B*H=3*5*4.5m），穿越灌渠594处，道路拆除及恢复250139㎡。</t>
  </si>
  <si>
    <t>74014</t>
  </si>
  <si>
    <t>2023-653224-0013</t>
  </si>
  <si>
    <t>洛浦县杭桂镇通喀依艾日克村等2个村防渗渠建设项目</t>
  </si>
  <si>
    <t>改建</t>
  </si>
  <si>
    <t>洛浦县杭桂镇通喀依艾日克村、阿克艾日克村</t>
  </si>
  <si>
    <r>
      <rPr>
        <sz val="12"/>
        <rFont val="宋体"/>
        <charset val="134"/>
        <scheme val="minor"/>
      </rPr>
      <t>防渗改建支渠</t>
    </r>
    <r>
      <rPr>
        <sz val="12"/>
        <color rgb="FFFF0000"/>
        <rFont val="宋体"/>
        <charset val="134"/>
        <scheme val="minor"/>
      </rPr>
      <t>2条</t>
    </r>
    <r>
      <rPr>
        <sz val="12"/>
        <rFont val="宋体"/>
        <charset val="134"/>
        <scheme val="minor"/>
      </rPr>
      <t>，总长度8.257km，配套渠系建筑物104座，其中，保留交通桥4座，新建及重建建筑物100座，即：水闸94座、农桥2座、连接段2座、测水桥2座。设计流量1.0-2.0m³/s，控制灌溉面积为0.9万亩。</t>
    </r>
  </si>
  <si>
    <t>8.257</t>
  </si>
  <si>
    <t>暂缓实施</t>
  </si>
  <si>
    <t>2023-653224-0014</t>
  </si>
  <si>
    <t>洛浦县杭桂镇巴格其村等2个村防渗渠建设项目</t>
  </si>
  <si>
    <t>洛浦县杭桂镇巴格其村、阿尔克吾斯塘村</t>
  </si>
  <si>
    <t>防渗改建支渠3条，总长度6.519km，配套渠系建筑物99座，其中，保留建筑物4座，新建及重建建筑物95座，即：水闸85座、交通桥2座、农桥4座、连接段1座、测水桥3座，设计流量1.0-1.5m³/s，灌溉面积为1.02万亩。</t>
  </si>
  <si>
    <t>6.519</t>
  </si>
  <si>
    <t>2023-653224-0015</t>
  </si>
  <si>
    <t>洛浦县杭桂镇库木巴格村等2个村防渗渠建设项目</t>
  </si>
  <si>
    <t>洛浦县杭桂镇库木巴格村、伯克艾日克村</t>
  </si>
  <si>
    <r>
      <rPr>
        <sz val="12"/>
        <rFont val="宋体"/>
        <charset val="134"/>
        <scheme val="minor"/>
      </rPr>
      <t>改建支渠3条，总长</t>
    </r>
    <r>
      <rPr>
        <sz val="12"/>
        <color rgb="FFFF0000"/>
        <rFont val="宋体"/>
        <charset val="134"/>
        <scheme val="minor"/>
      </rPr>
      <t>9.423</t>
    </r>
    <r>
      <rPr>
        <sz val="12"/>
        <rFont val="宋体"/>
        <charset val="134"/>
        <scheme val="minor"/>
      </rPr>
      <t>km，配套完善渠系建筑物101座（不含保留建筑物8座），其中水闸85座、农桥4座、交通桥7座、跌水2座、测水桥3座。设计流量为0.87m3/s～2.64m3/s，灌溉面积为1.6万亩。</t>
    </r>
  </si>
  <si>
    <t>9.42</t>
  </si>
  <si>
    <t>2023-653224-0016</t>
  </si>
  <si>
    <t>洛浦县杭桂镇兰干艾日克村等2个村防渗渠建设项目</t>
  </si>
  <si>
    <r>
      <rPr>
        <sz val="12"/>
        <rFont val="宋体"/>
        <charset val="134"/>
        <scheme val="minor"/>
      </rPr>
      <t>洛浦县杭桂镇兰干艾日克村、</t>
    </r>
    <r>
      <rPr>
        <sz val="12"/>
        <color rgb="FFFF0000"/>
        <rFont val="宋体"/>
        <charset val="134"/>
        <scheme val="minor"/>
      </rPr>
      <t>兴隆村</t>
    </r>
  </si>
  <si>
    <r>
      <rPr>
        <sz val="12"/>
        <rFont val="宋体"/>
        <charset val="134"/>
        <scheme val="minor"/>
      </rPr>
      <t>改建支渠3条，改建总长度为</t>
    </r>
    <r>
      <rPr>
        <sz val="12"/>
        <color rgb="FFFF0000"/>
        <rFont val="宋体"/>
        <charset val="134"/>
        <scheme val="minor"/>
      </rPr>
      <t>6.62</t>
    </r>
    <r>
      <rPr>
        <sz val="12"/>
        <rFont val="宋体"/>
        <charset val="134"/>
        <scheme val="minor"/>
      </rPr>
      <t>km，配套渠系建筑物86座，其中</t>
    </r>
    <r>
      <rPr>
        <sz val="12"/>
        <color rgb="FFFF0000"/>
        <rFont val="宋体"/>
        <charset val="134"/>
        <scheme val="minor"/>
      </rPr>
      <t>重建、新建节制分水闸27座，无节制分水闸42座</t>
    </r>
    <r>
      <rPr>
        <sz val="12"/>
        <rFont val="宋体"/>
        <charset val="134"/>
        <scheme val="minor"/>
      </rPr>
      <t>，交通桥14座、测水桥3座。设计流量0.33m³/s～2.46m³/s，控制灌溉面积为0.98万亩。</t>
    </r>
  </si>
  <si>
    <t>6.62</t>
  </si>
  <si>
    <t>2023-653224-0017</t>
  </si>
  <si>
    <t>洛浦县杭桂镇墩艾日克村防渗渠建设项目</t>
  </si>
  <si>
    <t>洛浦县杭桂镇墩艾日克村</t>
  </si>
  <si>
    <r>
      <rPr>
        <sz val="12"/>
        <rFont val="宋体"/>
        <charset val="134"/>
        <scheme val="minor"/>
      </rPr>
      <t>防渗改建1条支渠，总长4.285km,配套改造建筑物</t>
    </r>
    <r>
      <rPr>
        <sz val="12"/>
        <color rgb="FFFF0000"/>
        <rFont val="宋体"/>
        <charset val="134"/>
        <scheme val="minor"/>
      </rPr>
      <t>36</t>
    </r>
    <r>
      <rPr>
        <sz val="12"/>
        <rFont val="宋体"/>
        <charset val="134"/>
        <scheme val="minor"/>
      </rPr>
      <t>座。控制面积0.3万亩，设计流量1-1.5m³/s。</t>
    </r>
  </si>
  <si>
    <t>4.285</t>
  </si>
  <si>
    <t>2023-653224-0031</t>
  </si>
  <si>
    <t>2023年洛浦县提高粮食产能杭桂镇北片区新建临时水源工程</t>
  </si>
  <si>
    <t>2023.03-2024.10</t>
  </si>
  <si>
    <t>新建机井22眼，井深130米，含机井、潜水泵、变压器、输电线等配套工程。</t>
  </si>
  <si>
    <t>眼</t>
  </si>
  <si>
    <t>22</t>
  </si>
  <si>
    <t>通过实施该项目，有效解决当地灌溉水量不足、改善当地灌溉面积，提高当地种植作物的产量，间接性提高群众的经济收入，为助力乡村振兴建设奠定基础。</t>
  </si>
  <si>
    <t>2023-653224-0071</t>
  </si>
  <si>
    <t>洛浦县2023年粮食产能提升工程杭桂镇片区田间建设项目</t>
  </si>
  <si>
    <t>配套自动反冲洗网式过滤器22台，施肥罐22套；地埋各规格PVC-U 塑料管管道192.6km,阀门井288座，排水井280座；修建田间道路62.15km；新植农田防护林2077亩，栽植苗木31.61万株。</t>
  </si>
  <si>
    <t>2023-653224-0005</t>
  </si>
  <si>
    <t>洛浦县农村公路日常护管员项目</t>
  </si>
  <si>
    <t>就业项目</t>
  </si>
  <si>
    <t>公益性岗位</t>
  </si>
  <si>
    <t>为全县950名护路员发放劳务补助。</t>
  </si>
  <si>
    <t>人</t>
  </si>
  <si>
    <t>通过护路员解决950个岗位，每人每年补助1.2万元。</t>
  </si>
  <si>
    <t>2023-653224-0041</t>
  </si>
  <si>
    <t>洛浦县恰尔巴格镇等3个乡镇6个村道路建设项目</t>
  </si>
  <si>
    <t>洛浦县恰尔巴格镇库库买提村、吾斯塘吾其村、巴什皮切克村、杭桂镇齐木乌斯塘村、康托喀依村、洛浦镇塔盘村</t>
  </si>
  <si>
    <t>改建库库买提村等6个村道路7.8km，宽4.5-6m。其中恰尔巴格镇库库买提村修建宽6m长1.7km、恰尔巴格镇吾斯塘乌其村修建宽6m长2.5km、恰尔巴格镇巴什皮切克其村修建宽6m长1km；洛浦镇塔盘村修建宽6m长0.8km；杭桂镇其木乌斯塘村修建宽4.5m长0.6km，杭桂镇康托喀依村修建宽4.5m长1.2km。包括路基路面、桥涵及交通安全附属工程。</t>
  </si>
  <si>
    <t>7.8</t>
  </si>
  <si>
    <t>2023-653224-0047</t>
  </si>
  <si>
    <t>洛浦县纳瓦乡、布亚乡农村道路建设项目</t>
  </si>
  <si>
    <t>洛浦县纳瓦乡、布亚乡</t>
  </si>
  <si>
    <t>新建四级公路10km，包含35条路线。建设内容包括：路基工程、路面工程、桥涵工程、交通安全及附属设施工程。</t>
  </si>
  <si>
    <t>2023-653224-0038</t>
  </si>
  <si>
    <t>洛浦县2023年国有贫困林场基础设施配套项目</t>
  </si>
  <si>
    <t>农村清洁能源设施建设</t>
  </si>
  <si>
    <t>洛浦县拜什托格拉克乡、多鲁乡、杭桂镇</t>
  </si>
  <si>
    <t>6个管护站的给水工程的配套建设，总长度32740米。配套建设5个管护站暖通工程，配套建设5个管护站的高压输变电线路工程，总长度8660米。1个管护站的太阳能供电工程的配套建设。</t>
  </si>
  <si>
    <t>32740/8660</t>
  </si>
  <si>
    <t>涉农整合资金（原渠道）</t>
  </si>
  <si>
    <t>洛浦县林业和草原局</t>
  </si>
  <si>
    <t>蒋鹏</t>
  </si>
  <si>
    <t>项目在实施过程中，可充分利用当地富余劳动力进行工程建设，为其提供临时性就业机会，增加就业人员收入，促进社会和谐。可进一步完善项目区国有林区管护站基础设施，有利于促进林业工作的顺利开展，加强生态系统修复，是一项促进经济社会可持续发展的重要举措。</t>
  </si>
  <si>
    <t>不需要</t>
  </si>
  <si>
    <t>2023-653224-0035</t>
  </si>
  <si>
    <t>和田地区洛浦县智慧林果数字化产业链建设项目</t>
  </si>
  <si>
    <t>数字林业、智慧林果</t>
  </si>
  <si>
    <t>2022-12-2023-12</t>
  </si>
  <si>
    <t>和田地区洛浦县北京工业园区北园区</t>
  </si>
  <si>
    <t xml:space="preserve">政企按照49:51出资配比，财政资金用于设备数字化改造升级，DIS系统是基于设备-WEB结构的数字化产地仓服务平台，与DIS系列产品配合使用，可以创建任何模块的工业数据的监控与数据分析系统，在实现现场工业设备远程监控的同时，可以进行数据的采集、监视、报警、分析，实现现场设施设备的可视化管理操作。具体包括DIS 整套集成硬件部署、DIS 硬件光学硬件传感器、DIS 高通量硬件拟态硬件、DIS 硬件固定算力传输器、DIS-PLC 集成电控、DIS产线数据识别、数据收录、硬件管理系统、数据爬虫、DIS设备工控机管理解决方案。
</t>
  </si>
  <si>
    <t>提升林果数字化管理水平，助力林果业提质增效工程。</t>
  </si>
  <si>
    <t>2023-653224-0124</t>
  </si>
  <si>
    <t>洛浦县2023年林果精品示范园建设补助项目</t>
  </si>
  <si>
    <t>洛浦县恰尔巴格镇、纳瓦乡</t>
  </si>
  <si>
    <t>对洛浦县恰尔巴格镇、纳瓦乡的300亩经济林进行补助，其中：艾合买提汗品种及汪恩毛杏树200亩、樱桃100亩。
（1）恰尔巴格镇阿依丁库勒村200亩的杏树2022年已完成嫁接改良，嫁接品种为艾合买提汗品种及汪恩毛杏，现需水肥管理、整形修剪、病虫害防治等措施进行管理，建造一个杏子精品园；
（2）对纳瓦乡诺布依村100亩樱桃进行科学水肥管理、整形修剪、病虫害防治等措施，建造一个樱桃精品园。
精品园每亩补助1000元。共计30万元。通过项目的实施，提高种植农户的积极性，同时带动周边其他农户，起到示范带动作用。</t>
  </si>
  <si>
    <t>通过项目的实施，打造洛浦县林果精品示范园示范样板，通过对林果的科学管理，可使本地区土地生产力和资源利用成倍提高，形成资源保护与合理开发利用规范化、有序化。同时，通过对恰尔巴格镇、纳瓦乡、杭桂镇的农户林果进行科学管理所产生的经济效益来带动种植农户的积极性及带动周边农户起到示范带动作用，从而提升广大果农科技意识和林果管理水平，提高林果产品质量和种植效益。</t>
  </si>
  <si>
    <t>2023-653224-0034</t>
  </si>
  <si>
    <t>洛浦县山普鲁镇林床灌溉水利配套建设项目（一期）</t>
  </si>
  <si>
    <t>铺设地面PE支管9191米，地面毛管92.8km，新建闸阀井2座、沉砂池2座、蓄水池2座，管理房2座，拉设380V低压线路2000米，配套相关附属设施。</t>
  </si>
  <si>
    <t>2023-653224-0036</t>
  </si>
  <si>
    <t>洛浦县山普鲁镇林床灌溉水利配套建设项目（二期）</t>
  </si>
  <si>
    <t>铺设地面PE支管9008米，地面毛管142.1千米，新建闸阀井2座、沉砂池2座、蓄水池2座、管理房2座，拉设建380V低压线路2000米，配套相关附属设施。</t>
  </si>
  <si>
    <t>2023-653224-0037</t>
  </si>
  <si>
    <t>2023年洛浦县多鲁乡墩吾斯塘村等2个村林果水利配套提升项目</t>
  </si>
  <si>
    <t>洛浦县多鲁乡墩吾斯塘村</t>
  </si>
  <si>
    <t>新建斗渠3.74公里，设计流量0.2～0.4m³/s，配套渠系建筑物85座。其中多鲁乡墩吾斯塘村修建斗渠2.708公里，设计流量0.2～0.4m³/s ，配套渠系建筑物72座；多鲁乡巴格其村修建斗渠1.032公里，设计流量0.2～0.4m³/s，配套渠系建筑物13座。</t>
  </si>
  <si>
    <t>2023-653224-0006</t>
  </si>
  <si>
    <t>洛浦县2023年“边销茶”入户项目</t>
  </si>
  <si>
    <t>其他</t>
  </si>
  <si>
    <t>低氟茶入户</t>
  </si>
  <si>
    <t>洛浦县恰尔巴格镇、山普鲁镇、纳瓦乡</t>
  </si>
  <si>
    <t>采购低氟“边销茶”，以慰问等方式发放给恰尔巴格镇、山普鲁镇、纳瓦乡困难群众10872户，按照2公斤/户的标准发放；</t>
  </si>
  <si>
    <t>中共洛浦县委统战部</t>
  </si>
  <si>
    <t>卢新松</t>
  </si>
  <si>
    <t>大力推广低氟“边销茶”，倡导“健康饮茶”“送茶入户”，遏制饮茶型地氟病的蔓延；以慰问等方式向恰尔巴格镇、山普鲁镇、纳瓦乡10872户发放低氟“边销茶”，2公斤/户。</t>
  </si>
  <si>
    <t>2023-653224-0009</t>
  </si>
  <si>
    <t>洛浦县阿其克乡央塔克勒克村人居环境提升改造项目</t>
  </si>
  <si>
    <t>对阿其克乡央塔克勒克村的128户农户的人居环境按照乡村振兴示范村的要求进行提升改造，包括庭院、院墙、房屋外立面提升等;</t>
  </si>
  <si>
    <t>项目建成后，结合全乡旅游发展与美丽乡村建设相结合，有效开发农村旅游资源等。</t>
  </si>
  <si>
    <t>2023-653224-0007</t>
  </si>
  <si>
    <t>洛浦县山普鲁镇阿亚格克依阔村等4个村小市场建设项目</t>
  </si>
  <si>
    <t>新建小市场1栋1124.20㎡，地上二层、框架结构，由山普鲁镇阿亚格克依阔村、努尔鲁克村、巴什库勒村、阿亚格克兰特村等4个村合建；配套水、电、暖、消防等附属设施;</t>
  </si>
  <si>
    <t>项目建成后，以租赁的方式运行，租金主要用于壮大村集体经济，年租赁不低于18万元（每个村4.5万元），资产分配山普鲁镇4个村；预计可就业6人，就业人员收入2.4万元/年，就业人员直接收入可达12万元；</t>
  </si>
  <si>
    <t>2023-653224-0074</t>
  </si>
  <si>
    <t>洛浦县杭桂镇当勒克蒙加克村重点示范村建设—公共照明项目</t>
  </si>
  <si>
    <t>2023.04-2023.07</t>
  </si>
  <si>
    <t>洛浦县杭桂镇当勒克蒙加克村</t>
  </si>
  <si>
    <t>采购LED太阳能路灯343盏，高度6米，光源100w，每盏3000元。</t>
  </si>
  <si>
    <t>盏</t>
  </si>
  <si>
    <t>通过安装照明设施，着力改善村容村貌，美化居住环境，助推乡村振兴。</t>
  </si>
  <si>
    <t>2023-653224-0075</t>
  </si>
  <si>
    <t>洛浦县多鲁镇巴什艾日克村等7个村污水处理项目</t>
  </si>
  <si>
    <t>多鲁镇巴什艾日克村、色日克村、塔尕其艾日克村、阔尕其艾日克村、阔台买村、英阔台买村、加朗艾日克村</t>
  </si>
  <si>
    <t>新建污水处理站采用厌氧+人工湿地方式，污水处理量480m3/d，新建排水管道长度53.9公里，D1250mm1865座；其中巴什艾日克村5.4公里，D1250mm188座；塔尕其艾日克村5.9公里，D1250mm207座；阔尕其艾日克村13.3公里，D1250mm458座；色日克村8.9公里，D1250mm308座；加朗艾日克村7.3公里，D1250mm251座；阔台买村9.3公里，D1250mm322座；英阔台买村3.8公里，D1250mm131座，拆除及恢复路面107744m2。</t>
  </si>
  <si>
    <t>洛浦县多鲁镇人民政府</t>
  </si>
  <si>
    <t>2023-653224-0076</t>
  </si>
  <si>
    <t xml:space="preserve">洛浦县杭桂镇托库孜喀勒拉村农村生活污水治理项目
</t>
  </si>
  <si>
    <t>杭桂镇托库孜喀勒拉村</t>
  </si>
  <si>
    <t>新建重力流排水管道7756米，管道材质为S8级HDPE双壁波纹管，其中d300管道5964米，d400管1792米；新建排水支管3375米，采用d100mmUPVC排水管；新建预制钢筋砼圆形排水检查D1250mm272座，其中沉淀井（沉泥深度H=0.5m）29座；新建压力排水管道De110mmPE100管道340米，De90mmPE100管1450米，排气井2座，排泥阀井和排泥湿井各2座，压力排水检查井4座；新建玻璃钢化粪池1座有效容积12m3；拆除及恢复路面13115.52m2（其中沥青路11803.97m2，拆除及恢复砼路面1311.55m2），穿越灌渠120处。新建一体化提升泵站2座，设计能力为50m3/d。</t>
  </si>
  <si>
    <t>2023-653224-0077</t>
  </si>
  <si>
    <t>洛浦县山普鲁镇阔其坎村等6个村农村污水治理项目</t>
  </si>
  <si>
    <t>洛浦县山普鲁镇阔其坎村、布拉克村、阿依丁库勒村、巴什库勒村、恰克玛克村、阿亚格克兰特村</t>
  </si>
  <si>
    <t>新建d200-d300-d400排水主管道总长度33500m；新建的d150UPVC排水支管19245m；新建预制钢筋砼圆形排水检查井D1250mm1100座；拆除及恢复路面67000m2。此项目污水处理工艺采取厌氧+人工湿地生态系统模式</t>
  </si>
  <si>
    <t>2023-653224-0072</t>
  </si>
  <si>
    <t>洛浦县阿其克乡央塔克勒克村重点示范村建设—公共照明项目</t>
  </si>
  <si>
    <t>采购太阳能路灯400盏，高度7米，光源100w，每盏3000元。</t>
  </si>
  <si>
    <t>2023-653224-0073</t>
  </si>
  <si>
    <t>洛浦县杭桂镇当勒克蒙加克村示范村提升改造-葡萄长廊建设项目</t>
  </si>
  <si>
    <t>2023.03-2023.07</t>
  </si>
  <si>
    <t>新建葡萄长廊2000米，木质结构；购置一年生地径0.7公分以上阳光玫瑰3000株。</t>
  </si>
  <si>
    <t>项目建成后，美化居住环境，推动特色林果业高质量发展。</t>
  </si>
  <si>
    <t>2023-653224-0020</t>
  </si>
  <si>
    <t>洛浦县杭桂镇库木巴格村等4个村小市场建设项目</t>
  </si>
  <si>
    <t>洛浦县杭桂镇库木巴格村</t>
  </si>
  <si>
    <t>新建小市场1栋2641.97㎡，地上三层、框架结构，由杭桂镇库木巴格村、康托喀依村、向阳村、阿日希村4个村合建，包括水电暖等附属设施建设;</t>
  </si>
  <si>
    <t>吐送江·阿卜杜拉</t>
  </si>
  <si>
    <t>项目建成后，以租赁的方式运行，租金主要用于壮大村集体经济，年租赁不低于26万元（每个村6.5万元），资产分配杭桂镇4个村；预计可就业12人，就业人员收入2.4万元/年，就业人员直接收入可达28.8万元；</t>
  </si>
  <si>
    <t>2023-653224-0010</t>
  </si>
  <si>
    <t>洛浦县多鲁乡尧勒其库勒村农副产品加工场建设项目</t>
  </si>
  <si>
    <t>洛浦县多鲁乡尧勒其库勒村</t>
  </si>
  <si>
    <t>新建农副产品加工交易市场1座，占地面积5亩。1.新建交易市场1栋600㎡，地上二层、框架结构；2.新建厂房2栋，其中：1#厂房200㎡、2#厂房500㎡，地上一层、钢结构；3.交易场搭建简易钢棚1000㎡；包括水电暖等附属设施工程。</t>
  </si>
  <si>
    <t>项目建成后，以租赁的方式运行，预计可解决就业岗位10个，就业人员月收入不低于0.2万元，每人每年可收入2.4万元，就业人员直接收入可达24万元；租金主要用于壮大村集体经济，年租赁不低于12万元。</t>
  </si>
  <si>
    <t>绩效目标达不到，建议取消</t>
  </si>
  <si>
    <t>2022-653224-0131</t>
  </si>
  <si>
    <t>洛浦县鸽产业食品示范园配套冷库建设项目</t>
  </si>
  <si>
    <t>2023.10-2023.12</t>
  </si>
  <si>
    <t>新建屠宰车间、深加工车间配套冷库共计1125.99㎡，购置相关冷藏、冷冻设备设施，并配套建设给排水、消防、电气等辅助工程。</t>
  </si>
  <si>
    <t>2023-653224-0042</t>
  </si>
  <si>
    <t>洛浦县种鸽场技改项目</t>
  </si>
  <si>
    <t>对120座鸽舍加装蓝色PC阳光板，总面积18000㎡，单座面积150㎡，厚度12mm；安装储水桶120个、钢架120个、84m³保温棉，安装净化水设备1套，建设净化水设备间80㎡，采购300KVA发电机组1台。</t>
  </si>
  <si>
    <t>2023-653224-0040</t>
  </si>
  <si>
    <t>洛浦县2023年劳动力外出转移就业一次性交通补助项目</t>
  </si>
  <si>
    <t>交通补贴</t>
  </si>
  <si>
    <t>对洛浦县到疆内、疆外稳定就业在3个月以上的脱贫人口、监测对象进行一次性交通补助，其中疆内300元/人，疆外700元/人。</t>
  </si>
  <si>
    <t>洛浦县人社局</t>
  </si>
  <si>
    <t>柔孜艾力·图尔荪</t>
  </si>
  <si>
    <t>带动外出务工就业中的脱贫人口（含监测对象）就业创业增收。</t>
  </si>
  <si>
    <t>2023-653224-0003</t>
  </si>
  <si>
    <t>2023年洛浦县雨露计划资助项目</t>
  </si>
  <si>
    <t>巩固三保障成果</t>
  </si>
  <si>
    <t>享受“雨露计划”</t>
  </si>
  <si>
    <t>资助我县6500名原建档立卡已脱贫、“三类户”家庭接受中等职业教育（含普通中专、成人中专、职业高中、技工院校）、高等职业教育应往届大中专学生，按照3000元/生/学年的资助标准进行资助。</t>
  </si>
  <si>
    <t>洛浦县教育局</t>
  </si>
  <si>
    <t>赵华</t>
  </si>
  <si>
    <t>为进一步巩固和拓展脱贫成果，在过渡期内保持学生资助力度总体稳定，对建档立卡已脱贫、“三类户”家庭子女接受中等职业教育、高等职业教育应往届大中专学生予以补助。</t>
  </si>
  <si>
    <t>2023-653224-0004</t>
  </si>
  <si>
    <t>洛浦县2023年脱贫人口（含监测对象）公益性岗位补助项目</t>
  </si>
  <si>
    <t>在洛浦县公安和教育系统就业公益性岗位中的脱贫人口（含监测对象）进行适当补助，其中公安系统辅警854人，教育系统375人，村级就业专干247人，共计1476人。帮助就业创业增收，工资根据岗位标准进行补助。</t>
  </si>
  <si>
    <t>带动从事公益性岗位中的脱贫人口（含监测对象）就业创业增收。</t>
  </si>
  <si>
    <t>2023-653224-0033</t>
  </si>
  <si>
    <t>洛浦县2023年脱贫人口（含监测对象）公共服务岗位补助项目</t>
  </si>
  <si>
    <t>2023.08-2023.12</t>
  </si>
  <si>
    <t>为脱贫人口（含监测对象）增加保安、保洁、动物防疫员、后勤人员、教育局厨师、专职联防等就业岗位，全县共计增加岗位1950个（按月结合实际调整为准），其中动物防疫员每人每月补助950元，教育局厨师每人每月补助2000元，其他新增岗位每人每月补助1600元。</t>
  </si>
  <si>
    <t>2023-653224-0001</t>
  </si>
  <si>
    <t>洛浦县2023年小额贷款贴息项目</t>
  </si>
  <si>
    <t>小额贷款贴息</t>
  </si>
  <si>
    <t>用于全县申请脱贫人口小额贷款贴息，申请人员是全县建档立卡脱贫人口、监测人口，贴息利率按照金融机构发放脱贫人口小额贷款时利率，</t>
  </si>
  <si>
    <t>万户</t>
  </si>
  <si>
    <t>洛浦县乡村振兴局</t>
  </si>
  <si>
    <t>李雪豹</t>
  </si>
  <si>
    <t>用于全县脱贫人口、监测人口小额信贷贴息资金。</t>
  </si>
  <si>
    <t>2023-653224-0002</t>
  </si>
  <si>
    <t>洛浦县2023年项目管理费</t>
  </si>
  <si>
    <t>项目管理费</t>
  </si>
  <si>
    <t>按照衔接资金管理费使用要求列支，主要用于项目前期设计、评审、招标、监理、以及验收等与项目管理相关的支出。</t>
  </si>
  <si>
    <t>按照衔接资金项目管理费使用要求列支，主要用于项目前期设计、评审、招标、监理、以及验收等与项目管理相关的支出。</t>
  </si>
  <si>
    <t xml:space="preserve">  </t>
  </si>
  <si>
    <t>洛浦县2023年巩固拓展脱贫攻坚成果和乡村振兴年度计划表</t>
  </si>
  <si>
    <t>洛浦县杭桂镇吾斯塘乌其村、欧吐拉艾日村、库木巴格村、其木吾斯塘村、琼库艾日克村、英巴扎村、玉吉买勒克村</t>
  </si>
  <si>
    <t>洛浦县多鲁镇托格拉艾日克村等3个村防渗渠建设项目</t>
  </si>
  <si>
    <t>防渗改造支渠6.272km，配套渠系建筑物90座，设计流量1.0-1.5m³/s，控制灌溉面积2.232万亩。</t>
  </si>
  <si>
    <t>防渗改造支渠6.828km，配套渠系建筑物94座，设计流量1.2～1.8m³/s，控制灌溉面积0.708万亩。</t>
  </si>
  <si>
    <t>洛浦县多鲁镇墩阿孜玛村等3个村防渗渠建设项目</t>
  </si>
  <si>
    <t>防渗改造支渠4.394km，配套渠系建筑物50座，设计流量0.5～0.7m³/s，控制灌溉面积1.135万亩。</t>
  </si>
  <si>
    <t>洛浦县欧吐拉昆孜村、塔木其拉村、英巴格村、阿亚格夏合勒克村、库玛提村</t>
  </si>
  <si>
    <t>防渗改造支渠5.006km，配套渠系建筑物87座，设计流量0.5～1.0m³/s，控制灌溉面积0.75万亩。</t>
  </si>
  <si>
    <t>防渗改造支渠5.544km，配套渠系建筑物46座，设计流量1.0～3.82m³/s，控制灌溉面积1.125万亩。</t>
  </si>
  <si>
    <t>防渗改造支渠9.151km，配套渠系建筑物65座，设计流量0.5～2.0m³/s，控制灌溉面积0.95万亩。</t>
  </si>
  <si>
    <t>防渗改造干渠4.371km，配套渠系建筑物13座，设计流量2.94～3.66m³/s，控制灌溉面积4.77万亩。</t>
  </si>
  <si>
    <t>防渗改造渠道长度4.614km，配套渠系建筑物42座，设计流量0.6-2.0m³/s，控制灌溉面积0.38万亩。</t>
  </si>
  <si>
    <t>洛浦县杭桂镇托库孜喀勒拉村农村生活污水治理项目</t>
  </si>
  <si>
    <t>新建重力流排水管道总长度32883.8m，其中d400的HDPE管道长364.1m，d300的HDPE管道长21460.6m，d200的HDPE管道长110.91m；新建压力排水管道总长度543m，De90mmPE100管道48m，De110mmPE100管道495m，阀门井2座；新建的d150UPVC排水管20210m；新建预制钢筋砼圆形排水检查井D1250mm965座，D1000mm391座；新建一体化提升泵站2座；新建玻璃钢化粪池8座，有效容积分别为12m3； 拆除及恢复路面51993.62m2（其中沥青路面46794.26m2 ，混凝土路5199.36m2），穿越灌渠530处。</t>
  </si>
  <si>
    <t>改造供水配水管网269.29km及配套附属工程。</t>
  </si>
  <si>
    <t>防渗改建支渠3条，总长度8.257km，配套渠系建筑物104座，其中，保留交通桥4座，新建及重建建筑物100座，即：水闸94座、农桥2座、连接段2座、测水桥2座。设计流量1.0-2.0m³/s，控制灌溉面积为0.9万亩。</t>
  </si>
  <si>
    <t>改建支渠3条，总长9.423km，配套完善渠系建筑物101座（不含保留建筑物8座），其中水闸85座、农桥4座、交通桥7座、跌水2座、测水桥3座。设计流量为0.87m3/s～2.64m3/s，灌溉面积为1.6万亩。</t>
  </si>
  <si>
    <t>9.423</t>
  </si>
  <si>
    <t>洛浦县杭桂镇兰干艾日克村、兴隆村</t>
  </si>
  <si>
    <t>改建支渠3条，改建总长度为6.62km，配套渠系建筑物86座，其中重建、新建节制分水闸27座，无节制分水闸42座，交通桥14座、测水桥3座。设计流量0.33m³/s～2.46m³/s，控制灌溉面积为0.98万亩。</t>
  </si>
  <si>
    <t>防渗改建1条支渠，总长4.285km,配套改造建筑物36座。控制面积0.3万亩，设计流量1-1.5m³/s。</t>
  </si>
  <si>
    <t>洛浦县阿其克乡—比来勒克村道路建设项目</t>
  </si>
  <si>
    <t>洛浦县阿其克乡</t>
  </si>
  <si>
    <t>道路全长13.5km，公路等级为四级公路，主要建设内容包括：路基路面、桥涵及交通安全附属工程</t>
  </si>
  <si>
    <t>铺设地面PE支管9191米，地面毛管92.8千米，新建闸阀井2座、沉砂池2座、蓄水池2座，管理房2座，拉设380V低压线路2000米，配套相关附属设施。</t>
  </si>
  <si>
    <t>洛浦县2023年巩固拓展脱贫攻坚成果和乡村振兴资金项目计划</t>
  </si>
  <si>
    <t>洛浦县当勒克孟加克村</t>
  </si>
  <si>
    <t>洛浦县东片区纳瓦乡、多鲁乡、洛浦镇、山普鲁镇、拜什托格拉克乡</t>
  </si>
  <si>
    <t>洛浦县多鲁镇墩库孜来克村、库都克艾日克村、尧勒其库勒村、喀勒台阔台买村、库勒艾日克村、墩阿孜玛村、哈勒瓦甫村</t>
  </si>
  <si>
    <t>新建重力流排水管道总长度40339.28m，其中d400的HDPE管道长2357.75m，d300的HDPE管道长34866.18m，d200的HDPE管道长3115.35m；新建的d100UPVC排水出户支管36600m；新建预制钢筋砼圆形排水检查井D1250mm1337座；d400HDPE管道混凝土包封总长140m，d300HDPE管道混凝土包封总长200m；新建一体化提升泵站4座，阀门井4座，新建压力排水管道De110mmPE100管道3085.75米，排气井4座，排泥井4座；新建玻璃钢化粪池4座，有效容积分别为12m3、12m3、30m3、40m3；拆除及恢复路面65349.63m2（其中沥青路面58814.67m2，拆除及恢复砼路面6534.96m2）；穿越灌渠338处（其中干管55处，出户支管313处）。</t>
  </si>
  <si>
    <t>洛浦县杭桂镇欧吐拉艾日村、吾斯塘乌其村、库木巴格村、其木吾斯塘村、琼库艾日克村、英巴扎村、玉吉买勒克村</t>
  </si>
  <si>
    <t>9540.15/407.75/16574.27</t>
  </si>
  <si>
    <t>财政衔接推进乡村振兴补助资金（国有林场巩固资金、涉农整合资金）</t>
  </si>
  <si>
    <t>/</t>
  </si>
</sst>
</file>

<file path=xl/styles.xml><?xml version="1.0" encoding="utf-8"?>
<styleSheet xmlns="http://schemas.openxmlformats.org/spreadsheetml/2006/main">
  <numFmts count="12">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 "/>
    <numFmt numFmtId="177" formatCode="0_ "/>
    <numFmt numFmtId="178" formatCode="0_);[Red]\(0\)"/>
    <numFmt numFmtId="179" formatCode="0.000_ "/>
    <numFmt numFmtId="180" formatCode="0.00_ "/>
    <numFmt numFmtId="181" formatCode="0.000000_ "/>
    <numFmt numFmtId="182" formatCode="0.00_);[Red]\(0.00\)"/>
    <numFmt numFmtId="183" formatCode="0.0000_ "/>
  </numFmts>
  <fonts count="46">
    <font>
      <sz val="11"/>
      <color theme="1"/>
      <name val="宋体"/>
      <charset val="134"/>
      <scheme val="minor"/>
    </font>
    <font>
      <sz val="11"/>
      <name val="方正小标宋简体"/>
      <charset val="134"/>
    </font>
    <font>
      <sz val="14"/>
      <name val="方正公文小标宋"/>
      <charset val="134"/>
    </font>
    <font>
      <b/>
      <sz val="16"/>
      <name val="黑体"/>
      <charset val="134"/>
    </font>
    <font>
      <b/>
      <sz val="16"/>
      <name val="方正公文楷体"/>
      <charset val="134"/>
    </font>
    <font>
      <sz val="14"/>
      <name val="宋体"/>
      <charset val="134"/>
      <scheme val="minor"/>
    </font>
    <font>
      <sz val="14"/>
      <color theme="1"/>
      <name val="宋体"/>
      <charset val="134"/>
      <scheme val="minor"/>
    </font>
    <font>
      <sz val="11"/>
      <name val="Times New Roman"/>
      <charset val="134"/>
    </font>
    <font>
      <sz val="11"/>
      <name val="宋体"/>
      <charset val="134"/>
      <scheme val="minor"/>
    </font>
    <font>
      <b/>
      <sz val="28"/>
      <name val="方正小标宋简体"/>
      <charset val="134"/>
    </font>
    <font>
      <sz val="12"/>
      <name val="宋体"/>
      <charset val="134"/>
      <scheme val="minor"/>
    </font>
    <font>
      <sz val="14"/>
      <color theme="1"/>
      <name val="宋体"/>
      <charset val="134"/>
    </font>
    <font>
      <sz val="12"/>
      <color rgb="FFFF0000"/>
      <name val="宋体"/>
      <charset val="134"/>
      <scheme val="minor"/>
    </font>
    <font>
      <sz val="12"/>
      <color theme="1"/>
      <name val="宋体"/>
      <charset val="134"/>
      <scheme val="minor"/>
    </font>
    <font>
      <b/>
      <sz val="20"/>
      <name val="黑体"/>
      <charset val="134"/>
    </font>
    <font>
      <sz val="12"/>
      <name val="宋体"/>
      <charset val="134"/>
    </font>
    <font>
      <sz val="10"/>
      <color theme="1"/>
      <name val="宋体"/>
      <charset val="134"/>
    </font>
    <font>
      <sz val="10"/>
      <name val="宋体"/>
      <charset val="134"/>
    </font>
    <font>
      <sz val="16"/>
      <name val="宋体"/>
      <charset val="134"/>
      <scheme val="minor"/>
    </font>
    <font>
      <sz val="10"/>
      <color theme="1"/>
      <name val="宋体"/>
      <charset val="134"/>
      <scheme val="minor"/>
    </font>
    <font>
      <sz val="14"/>
      <name val="宋体"/>
      <charset val="134"/>
    </font>
    <font>
      <b/>
      <sz val="14"/>
      <name val="宋体"/>
      <charset val="134"/>
      <scheme val="minor"/>
    </font>
    <font>
      <sz val="12"/>
      <color theme="1"/>
      <name val="黑体"/>
      <charset val="134"/>
    </font>
    <font>
      <sz val="16"/>
      <color theme="1"/>
      <name val="宋体"/>
      <charset val="134"/>
      <scheme val="minor"/>
    </font>
    <font>
      <sz val="12"/>
      <color theme="1"/>
      <name val="宋体"/>
      <charset val="134"/>
    </font>
    <font>
      <sz val="14"/>
      <color rgb="FFFF0000"/>
      <name val="宋体"/>
      <charset val="134"/>
      <scheme val="minor"/>
    </font>
    <font>
      <sz val="11"/>
      <color theme="1"/>
      <name val="宋体"/>
      <charset val="0"/>
      <scheme val="minor"/>
    </font>
    <font>
      <sz val="11"/>
      <color theme="0"/>
      <name val="宋体"/>
      <charset val="0"/>
      <scheme val="minor"/>
    </font>
    <font>
      <i/>
      <sz val="11"/>
      <color rgb="FF7F7F7F"/>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2"/>
      <name val="SimSun"/>
      <charset val="134"/>
    </font>
  </fonts>
  <fills count="3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39997558519241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6" fillId="10" borderId="0" applyNumberFormat="0" applyBorder="0" applyAlignment="0" applyProtection="0">
      <alignment vertical="center"/>
    </xf>
    <xf numFmtId="0" fontId="35" fillId="1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8" borderId="0" applyNumberFormat="0" applyBorder="0" applyAlignment="0" applyProtection="0">
      <alignment vertical="center"/>
    </xf>
    <xf numFmtId="0" fontId="33" fillId="12" borderId="0" applyNumberFormat="0" applyBorder="0" applyAlignment="0" applyProtection="0">
      <alignment vertical="center"/>
    </xf>
    <xf numFmtId="43" fontId="0" fillId="0" borderId="0" applyFont="0" applyFill="0" applyBorder="0" applyAlignment="0" applyProtection="0">
      <alignment vertical="center"/>
    </xf>
    <xf numFmtId="0" fontId="27" fillId="9"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8" borderId="10" applyNumberFormat="0" applyFont="0" applyAlignment="0" applyProtection="0">
      <alignment vertical="center"/>
    </xf>
    <xf numFmtId="0" fontId="27" fillId="17" borderId="0" applyNumberFormat="0" applyBorder="0" applyAlignment="0" applyProtection="0">
      <alignment vertical="center"/>
    </xf>
    <xf numFmtId="0" fontId="3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1" fillId="0" borderId="8" applyNumberFormat="0" applyFill="0" applyAlignment="0" applyProtection="0">
      <alignment vertical="center"/>
    </xf>
    <xf numFmtId="0" fontId="27" fillId="20" borderId="0" applyNumberFormat="0" applyBorder="0" applyAlignment="0" applyProtection="0">
      <alignment vertical="center"/>
    </xf>
    <xf numFmtId="0" fontId="32" fillId="0" borderId="11" applyNumberFormat="0" applyFill="0" applyAlignment="0" applyProtection="0">
      <alignment vertical="center"/>
    </xf>
    <xf numFmtId="0" fontId="27" fillId="7" borderId="0" applyNumberFormat="0" applyBorder="0" applyAlignment="0" applyProtection="0">
      <alignment vertical="center"/>
    </xf>
    <xf numFmtId="0" fontId="40" fillId="23" borderId="12" applyNumberFormat="0" applyAlignment="0" applyProtection="0">
      <alignment vertical="center"/>
    </xf>
    <xf numFmtId="0" fontId="41" fillId="23" borderId="9" applyNumberFormat="0" applyAlignment="0" applyProtection="0">
      <alignment vertical="center"/>
    </xf>
    <xf numFmtId="0" fontId="42" fillId="24" borderId="13" applyNumberFormat="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43" fillId="0" borderId="14" applyNumberFormat="0" applyFill="0" applyAlignment="0" applyProtection="0">
      <alignment vertical="center"/>
    </xf>
    <xf numFmtId="0" fontId="44" fillId="0" borderId="15" applyNumberFormat="0" applyFill="0" applyAlignment="0" applyProtection="0">
      <alignment vertical="center"/>
    </xf>
    <xf numFmtId="0" fontId="39" fillId="21" borderId="0" applyNumberFormat="0" applyBorder="0" applyAlignment="0" applyProtection="0">
      <alignment vertical="center"/>
    </xf>
    <xf numFmtId="0" fontId="34" fillId="13" borderId="0" applyNumberFormat="0" applyBorder="0" applyAlignment="0" applyProtection="0">
      <alignment vertical="center"/>
    </xf>
    <xf numFmtId="0" fontId="26" fillId="28" borderId="0" applyNumberFormat="0" applyBorder="0" applyAlignment="0" applyProtection="0">
      <alignment vertical="center"/>
    </xf>
    <xf numFmtId="0" fontId="27" fillId="22"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9" borderId="0" applyNumberFormat="0" applyBorder="0" applyAlignment="0" applyProtection="0">
      <alignment vertical="center"/>
    </xf>
    <xf numFmtId="0" fontId="27" fillId="11" borderId="0" applyNumberFormat="0" applyBorder="0" applyAlignment="0" applyProtection="0">
      <alignment vertical="center"/>
    </xf>
    <xf numFmtId="0" fontId="26" fillId="25" borderId="0" applyNumberFormat="0" applyBorder="0" applyAlignment="0" applyProtection="0">
      <alignment vertical="center"/>
    </xf>
    <xf numFmtId="0" fontId="26" fillId="5"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4" borderId="0" applyNumberFormat="0" applyBorder="0" applyAlignment="0" applyProtection="0">
      <alignment vertical="center"/>
    </xf>
    <xf numFmtId="0" fontId="27" fillId="6" borderId="0" applyNumberFormat="0" applyBorder="0" applyAlignment="0" applyProtection="0">
      <alignment vertical="center"/>
    </xf>
    <xf numFmtId="0" fontId="17" fillId="0" borderId="0"/>
  </cellStyleXfs>
  <cellXfs count="14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xf numFmtId="0" fontId="5" fillId="0" borderId="0" xfId="0" applyFont="1" applyFill="1" applyAlignment="1">
      <alignment horizontal="justify"/>
    </xf>
    <xf numFmtId="0" fontId="5" fillId="2" borderId="0" xfId="0" applyFont="1" applyFill="1" applyAlignment="1"/>
    <xf numFmtId="0" fontId="5" fillId="0" borderId="0" xfId="0" applyFont="1" applyFill="1" applyAlignment="1">
      <alignment horizontal="center" vertical="center"/>
    </xf>
    <xf numFmtId="0" fontId="5" fillId="0" borderId="0" xfId="0" applyFont="1" applyFill="1" applyAlignment="1">
      <alignment horizontal="center"/>
    </xf>
    <xf numFmtId="0" fontId="5" fillId="2" borderId="0" xfId="0" applyFont="1" applyFill="1" applyAlignment="1">
      <alignment horizontal="justify"/>
    </xf>
    <xf numFmtId="0" fontId="6" fillId="2" borderId="0" xfId="0" applyFont="1" applyFill="1" applyAlignment="1">
      <alignment horizontal="justify"/>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177" fontId="7" fillId="0" borderId="0" xfId="0" applyNumberFormat="1" applyFont="1" applyFill="1" applyAlignment="1">
      <alignment horizontal="center" vertical="center" wrapText="1"/>
    </xf>
    <xf numFmtId="49" fontId="7" fillId="0" borderId="0" xfId="0" applyNumberFormat="1" applyFont="1" applyFill="1" applyAlignment="1">
      <alignment horizontal="center" vertical="center" wrapText="1"/>
    </xf>
    <xf numFmtId="0" fontId="8" fillId="0" borderId="0" xfId="0" applyFont="1" applyFill="1" applyAlignment="1"/>
    <xf numFmtId="0" fontId="9"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vertical="center" wrapText="1"/>
    </xf>
    <xf numFmtId="49" fontId="5"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justify" vertical="center" wrapText="1"/>
    </xf>
    <xf numFmtId="0" fontId="5"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177" fontId="3" fillId="0" borderId="2"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178"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justify" vertical="center" wrapText="1"/>
    </xf>
    <xf numFmtId="177" fontId="5" fillId="0" borderId="1" xfId="0" applyNumberFormat="1" applyFont="1" applyFill="1" applyBorder="1" applyAlignment="1">
      <alignment horizontal="justify"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180" fontId="11"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182" fontId="5" fillId="0" borderId="2" xfId="0" applyNumberFormat="1" applyFont="1" applyFill="1" applyBorder="1" applyAlignment="1">
      <alignment horizontal="center" vertical="center" wrapText="1"/>
    </xf>
    <xf numFmtId="182" fontId="5" fillId="0" borderId="1"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81" fontId="15" fillId="0" borderId="1" xfId="0" applyNumberFormat="1" applyFont="1" applyFill="1" applyBorder="1" applyAlignment="1" applyProtection="1">
      <alignment horizontal="center" vertical="center"/>
      <protection locked="0"/>
    </xf>
    <xf numFmtId="177" fontId="10" fillId="0" borderId="1" xfId="0" applyNumberFormat="1" applyFont="1" applyFill="1" applyBorder="1" applyAlignment="1">
      <alignment horizontal="center" vertical="center" wrapText="1"/>
    </xf>
    <xf numFmtId="177" fontId="15" fillId="0" borderId="1" xfId="0" applyNumberFormat="1" applyFont="1" applyFill="1" applyBorder="1" applyAlignment="1" applyProtection="1">
      <alignment horizontal="center" vertical="center"/>
      <protection locked="0"/>
    </xf>
    <xf numFmtId="180" fontId="15" fillId="0" borderId="1" xfId="0" applyNumberFormat="1" applyFont="1" applyFill="1" applyBorder="1" applyAlignment="1" applyProtection="1">
      <alignment horizontal="center" vertical="center"/>
      <protection locked="0"/>
    </xf>
    <xf numFmtId="180" fontId="10" fillId="0" borderId="1" xfId="0" applyNumberFormat="1" applyFont="1" applyFill="1" applyBorder="1" applyAlignment="1">
      <alignment horizontal="center" vertical="center" wrapText="1"/>
    </xf>
    <xf numFmtId="176" fontId="15" fillId="0" borderId="1" xfId="0" applyNumberFormat="1" applyFont="1" applyFill="1" applyBorder="1" applyAlignment="1" applyProtection="1">
      <alignment horizontal="center" vertical="center"/>
      <protection locked="0"/>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xf>
    <xf numFmtId="181" fontId="5" fillId="0" borderId="1" xfId="0" applyNumberFormat="1" applyFont="1" applyFill="1" applyBorder="1" applyAlignment="1">
      <alignment horizontal="center" vertical="center" wrapText="1"/>
    </xf>
    <xf numFmtId="181" fontId="6"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183" fontId="15" fillId="0" borderId="1" xfId="0" applyNumberFormat="1" applyFont="1" applyFill="1" applyBorder="1" applyAlignment="1" applyProtection="1">
      <alignment horizontal="center" vertical="center"/>
      <protection locked="0"/>
    </xf>
    <xf numFmtId="31" fontId="2" fillId="0" borderId="0" xfId="0" applyNumberFormat="1" applyFont="1" applyFill="1" applyAlignment="1">
      <alignment horizontal="right" vertical="center" wrapText="1"/>
    </xf>
    <xf numFmtId="0" fontId="2" fillId="0" borderId="0" xfId="0" applyFont="1" applyFill="1" applyAlignment="1">
      <alignment horizontal="right" vertical="center" wrapText="1"/>
    </xf>
    <xf numFmtId="0" fontId="4" fillId="0" borderId="1" xfId="0" applyFont="1" applyFill="1" applyBorder="1" applyAlignment="1">
      <alignment horizontal="center" vertical="center" wrapText="1"/>
    </xf>
    <xf numFmtId="180" fontId="5" fillId="0" borderId="1" xfId="0" applyNumberFormat="1" applyFont="1" applyFill="1" applyBorder="1" applyAlignment="1">
      <alignment horizontal="justify"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5" fillId="0" borderId="0" xfId="0" applyFont="1" applyFill="1" applyAlignment="1">
      <alignment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49" fontId="18" fillId="0" borderId="1" xfId="0" applyNumberFormat="1" applyFont="1" applyFill="1" applyBorder="1" applyAlignment="1" applyProtection="1">
      <alignment horizontal="center" vertical="center" wrapText="1"/>
      <protection locked="0"/>
    </xf>
    <xf numFmtId="176" fontId="10" fillId="0" borderId="1" xfId="0" applyNumberFormat="1" applyFont="1" applyFill="1" applyBorder="1" applyAlignment="1">
      <alignment horizontal="center" vertical="center" wrapText="1"/>
    </xf>
    <xf numFmtId="181" fontId="10" fillId="0"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18" fillId="0" borderId="0" xfId="0" applyFont="1" applyFill="1" applyAlignment="1"/>
    <xf numFmtId="0" fontId="5" fillId="0" borderId="0" xfId="0" applyFont="1" applyFill="1">
      <alignment vertical="center"/>
    </xf>
    <xf numFmtId="0" fontId="18" fillId="0" borderId="0" xfId="0" applyFont="1" applyFill="1" applyAlignment="1">
      <alignment wrapText="1"/>
    </xf>
    <xf numFmtId="0" fontId="20" fillId="0" borderId="1" xfId="0" applyFont="1" applyFill="1" applyBorder="1" applyAlignment="1">
      <alignment horizontal="center" vertical="center" wrapText="1"/>
    </xf>
    <xf numFmtId="0" fontId="10" fillId="0" borderId="1" xfId="0" applyNumberFormat="1" applyFont="1" applyFill="1" applyBorder="1" applyAlignment="1">
      <alignment horizontal="justify" vertical="center" wrapText="1"/>
    </xf>
    <xf numFmtId="178" fontId="10"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180" fontId="20" fillId="0" borderId="1" xfId="0" applyNumberFormat="1"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177" fontId="14"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5" fillId="0" borderId="1" xfId="0" applyFont="1" applyFill="1" applyBorder="1" applyAlignment="1">
      <alignment horizontal="center"/>
    </xf>
    <xf numFmtId="0" fontId="5" fillId="0" borderId="1" xfId="0" applyFont="1" applyFill="1" applyBorder="1" applyAlignment="1">
      <alignment horizontal="justify"/>
    </xf>
    <xf numFmtId="0" fontId="5" fillId="0" borderId="1" xfId="0" applyFont="1" applyFill="1" applyBorder="1" applyAlignment="1"/>
    <xf numFmtId="0" fontId="1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23"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2" xfId="0" applyFont="1" applyFill="1" applyBorder="1" applyAlignment="1">
      <alignment horizontal="left" vertical="center" wrapText="1"/>
    </xf>
    <xf numFmtId="0" fontId="15" fillId="0" borderId="1" xfId="0" applyFont="1" applyFill="1" applyBorder="1" applyAlignment="1">
      <alignment horizontal="left" vertical="center" wrapText="1"/>
    </xf>
    <xf numFmtId="49" fontId="25"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11"/>
  <sheetViews>
    <sheetView view="pageBreakPreview" zoomScale="70" zoomScaleNormal="80" zoomScaleSheetLayoutView="70" topLeftCell="I18" workbookViewId="0">
      <selection activeCell="I8" sqref="$A8:$XFD107"/>
    </sheetView>
  </sheetViews>
  <sheetFormatPr defaultColWidth="9" defaultRowHeight="15"/>
  <cols>
    <col min="1" max="1" width="5.925" style="13" customWidth="1"/>
    <col min="2" max="2" width="9.10833333333333" style="13" customWidth="1"/>
    <col min="3" max="3" width="20.5583333333333" style="13" customWidth="1"/>
    <col min="4" max="4" width="6.125" style="13" customWidth="1"/>
    <col min="5" max="5" width="8.775" style="13" customWidth="1"/>
    <col min="6" max="6" width="9.28333333333333" style="13" customWidth="1"/>
    <col min="7" max="7" width="9.01666666666667" style="13" customWidth="1"/>
    <col min="8" max="8" width="13.4416666666667" style="13" customWidth="1"/>
    <col min="9" max="9" width="58.6333333333333" style="14" customWidth="1"/>
    <col min="10" max="10" width="8.775" style="13" customWidth="1"/>
    <col min="11" max="11" width="11.125" style="13" customWidth="1"/>
    <col min="12" max="12" width="8.775" style="13" customWidth="1"/>
    <col min="13" max="14" width="8.775" style="15" customWidth="1"/>
    <col min="15" max="15" width="17.0333333333333" style="15" customWidth="1"/>
    <col min="16" max="16" width="16.8083333333333" style="15" customWidth="1"/>
    <col min="17" max="17" width="16.6666666666667" style="15" customWidth="1"/>
    <col min="18" max="18" width="17.2666666666667" style="15" customWidth="1"/>
    <col min="19" max="19" width="13.0583333333333" style="15" customWidth="1"/>
    <col min="20" max="20" width="12.6333333333333" style="15" customWidth="1"/>
    <col min="21" max="21" width="15.4416666666667" style="15" customWidth="1"/>
    <col min="22" max="22" width="11.6666666666667" style="15" customWidth="1"/>
    <col min="23" max="24" width="10.6916666666667" style="15" customWidth="1"/>
    <col min="25" max="25" width="16.8" style="15" customWidth="1"/>
    <col min="26" max="26" width="14.8" style="15" customWidth="1"/>
    <col min="27" max="27" width="16.6666666666667" style="15" customWidth="1"/>
    <col min="28" max="28" width="29.5333333333333" style="13" customWidth="1"/>
    <col min="29" max="30" width="20.2833333333333" style="13" hidden="1" customWidth="1"/>
    <col min="31" max="31" width="12.275" style="13" hidden="1" customWidth="1"/>
    <col min="32" max="38" width="10.675" style="13" hidden="1" customWidth="1"/>
    <col min="39" max="39" width="13.4416666666667" style="13" hidden="1" customWidth="1"/>
    <col min="40" max="16384" width="9" style="17"/>
  </cols>
  <sheetData>
    <row r="1" s="1" customFormat="1" ht="53" customHeight="1" spans="1:39">
      <c r="A1" s="18" t="s">
        <v>0</v>
      </c>
      <c r="B1" s="18"/>
      <c r="C1" s="18"/>
      <c r="D1" s="18"/>
      <c r="E1" s="18"/>
      <c r="F1" s="18"/>
      <c r="G1" s="18"/>
      <c r="H1" s="18"/>
      <c r="I1" s="40"/>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2" customFormat="1" ht="21" customHeight="1" spans="1:24">
      <c r="A2" s="2" t="s">
        <v>1</v>
      </c>
      <c r="H2" s="19"/>
      <c r="I2" s="41"/>
      <c r="J2" s="19"/>
      <c r="O2" s="19"/>
      <c r="P2" s="19"/>
      <c r="Q2" s="19"/>
      <c r="R2" s="19"/>
      <c r="S2" s="19"/>
      <c r="T2" s="19"/>
      <c r="U2" s="19"/>
      <c r="V2" s="19"/>
      <c r="W2" s="19"/>
      <c r="X2" s="19"/>
    </row>
    <row r="3" s="3" customFormat="1" ht="30" customHeight="1" spans="1:39">
      <c r="A3" s="20" t="s">
        <v>2</v>
      </c>
      <c r="B3" s="20" t="s">
        <v>3</v>
      </c>
      <c r="C3" s="20" t="s">
        <v>4</v>
      </c>
      <c r="D3" s="21" t="s">
        <v>5</v>
      </c>
      <c r="E3" s="21" t="s">
        <v>6</v>
      </c>
      <c r="F3" s="20" t="s">
        <v>7</v>
      </c>
      <c r="G3" s="20" t="s">
        <v>8</v>
      </c>
      <c r="H3" s="20" t="s">
        <v>9</v>
      </c>
      <c r="I3" s="20" t="s">
        <v>10</v>
      </c>
      <c r="J3" s="20" t="s">
        <v>11</v>
      </c>
      <c r="K3" s="21" t="s">
        <v>12</v>
      </c>
      <c r="L3" s="21" t="s">
        <v>13</v>
      </c>
      <c r="M3" s="42" t="s">
        <v>14</v>
      </c>
      <c r="N3" s="42" t="s">
        <v>15</v>
      </c>
      <c r="O3" s="43" t="s">
        <v>16</v>
      </c>
      <c r="P3" s="43"/>
      <c r="Q3" s="43"/>
      <c r="R3" s="43"/>
      <c r="S3" s="43"/>
      <c r="T3" s="43"/>
      <c r="U3" s="43"/>
      <c r="V3" s="43"/>
      <c r="W3" s="43"/>
      <c r="X3" s="43"/>
      <c r="Y3" s="43"/>
      <c r="Z3" s="43"/>
      <c r="AA3" s="43"/>
      <c r="AB3" s="20" t="s">
        <v>17</v>
      </c>
      <c r="AC3" s="20" t="s">
        <v>18</v>
      </c>
      <c r="AD3" s="20" t="s">
        <v>19</v>
      </c>
      <c r="AE3" s="21" t="s">
        <v>20</v>
      </c>
      <c r="AF3" s="21" t="s">
        <v>21</v>
      </c>
      <c r="AG3" s="21" t="s">
        <v>22</v>
      </c>
      <c r="AH3" s="21" t="s">
        <v>23</v>
      </c>
      <c r="AI3" s="21" t="s">
        <v>24</v>
      </c>
      <c r="AJ3" s="21" t="s">
        <v>25</v>
      </c>
      <c r="AK3" s="21" t="s">
        <v>26</v>
      </c>
      <c r="AL3" s="21" t="s">
        <v>27</v>
      </c>
      <c r="AM3" s="20" t="s">
        <v>28</v>
      </c>
    </row>
    <row r="4" s="3" customFormat="1" ht="38" customHeight="1" spans="1:39">
      <c r="A4" s="20"/>
      <c r="B4" s="20"/>
      <c r="C4" s="20"/>
      <c r="D4" s="22"/>
      <c r="E4" s="22"/>
      <c r="F4" s="20"/>
      <c r="G4" s="20"/>
      <c r="H4" s="20"/>
      <c r="I4" s="20"/>
      <c r="J4" s="20"/>
      <c r="K4" s="22"/>
      <c r="L4" s="22"/>
      <c r="M4" s="44"/>
      <c r="N4" s="44"/>
      <c r="O4" s="43" t="s">
        <v>29</v>
      </c>
      <c r="P4" s="43" t="s">
        <v>30</v>
      </c>
      <c r="Q4" s="43"/>
      <c r="R4" s="43"/>
      <c r="S4" s="43"/>
      <c r="T4" s="43"/>
      <c r="U4" s="43"/>
      <c r="V4" s="43"/>
      <c r="W4" s="43"/>
      <c r="X4" s="43" t="s">
        <v>31</v>
      </c>
      <c r="Y4" s="43" t="s">
        <v>32</v>
      </c>
      <c r="Z4" s="43"/>
      <c r="AA4" s="43"/>
      <c r="AB4" s="20"/>
      <c r="AC4" s="20"/>
      <c r="AD4" s="20"/>
      <c r="AE4" s="22"/>
      <c r="AF4" s="22"/>
      <c r="AG4" s="22"/>
      <c r="AH4" s="22"/>
      <c r="AI4" s="22"/>
      <c r="AJ4" s="22"/>
      <c r="AK4" s="22"/>
      <c r="AL4" s="22"/>
      <c r="AM4" s="20"/>
    </row>
    <row r="5" s="3" customFormat="1" ht="27" customHeight="1" spans="1:39">
      <c r="A5" s="20"/>
      <c r="B5" s="20"/>
      <c r="C5" s="20"/>
      <c r="D5" s="22"/>
      <c r="E5" s="22"/>
      <c r="F5" s="20"/>
      <c r="G5" s="20"/>
      <c r="H5" s="20"/>
      <c r="I5" s="20"/>
      <c r="J5" s="20"/>
      <c r="K5" s="22"/>
      <c r="L5" s="22"/>
      <c r="M5" s="44"/>
      <c r="N5" s="44"/>
      <c r="O5" s="43"/>
      <c r="P5" s="43" t="s">
        <v>33</v>
      </c>
      <c r="Q5" s="43" t="s">
        <v>34</v>
      </c>
      <c r="R5" s="122" t="s">
        <v>35</v>
      </c>
      <c r="S5" s="43"/>
      <c r="T5" s="43"/>
      <c r="U5" s="43"/>
      <c r="V5" s="43"/>
      <c r="W5" s="43"/>
      <c r="X5" s="43"/>
      <c r="Y5" s="43" t="s">
        <v>33</v>
      </c>
      <c r="Z5" s="43" t="s">
        <v>36</v>
      </c>
      <c r="AA5" s="43" t="s">
        <v>37</v>
      </c>
      <c r="AB5" s="20"/>
      <c r="AC5" s="20"/>
      <c r="AD5" s="20"/>
      <c r="AE5" s="22"/>
      <c r="AF5" s="22"/>
      <c r="AG5" s="22"/>
      <c r="AH5" s="22"/>
      <c r="AI5" s="22"/>
      <c r="AJ5" s="22"/>
      <c r="AK5" s="22"/>
      <c r="AL5" s="22"/>
      <c r="AM5" s="20"/>
    </row>
    <row r="6" s="3" customFormat="1" ht="61" customHeight="1" spans="1:39">
      <c r="A6" s="20"/>
      <c r="B6" s="20"/>
      <c r="C6" s="20"/>
      <c r="D6" s="23"/>
      <c r="E6" s="23"/>
      <c r="F6" s="20"/>
      <c r="G6" s="20"/>
      <c r="H6" s="20"/>
      <c r="I6" s="20"/>
      <c r="J6" s="20"/>
      <c r="K6" s="23"/>
      <c r="L6" s="23"/>
      <c r="M6" s="45"/>
      <c r="N6" s="45"/>
      <c r="O6" s="43"/>
      <c r="P6" s="43"/>
      <c r="Q6" s="43"/>
      <c r="R6" s="122"/>
      <c r="S6" s="43" t="s">
        <v>38</v>
      </c>
      <c r="T6" s="43" t="s">
        <v>39</v>
      </c>
      <c r="U6" s="43" t="s">
        <v>40</v>
      </c>
      <c r="V6" s="43" t="s">
        <v>41</v>
      </c>
      <c r="W6" s="43" t="s">
        <v>42</v>
      </c>
      <c r="X6" s="43"/>
      <c r="Y6" s="43"/>
      <c r="Z6" s="43"/>
      <c r="AA6" s="43"/>
      <c r="AB6" s="20"/>
      <c r="AC6" s="20"/>
      <c r="AD6" s="20"/>
      <c r="AE6" s="23"/>
      <c r="AF6" s="23"/>
      <c r="AG6" s="23"/>
      <c r="AH6" s="23"/>
      <c r="AI6" s="23"/>
      <c r="AJ6" s="23"/>
      <c r="AK6" s="23"/>
      <c r="AL6" s="23"/>
      <c r="AM6" s="20"/>
    </row>
    <row r="7" s="4" customFormat="1" ht="43" customHeight="1" spans="1:39">
      <c r="A7" s="24" t="s">
        <v>43</v>
      </c>
      <c r="B7" s="25"/>
      <c r="C7" s="25"/>
      <c r="D7" s="25"/>
      <c r="E7" s="25"/>
      <c r="F7" s="25"/>
      <c r="G7" s="25"/>
      <c r="H7" s="25"/>
      <c r="I7" s="46"/>
      <c r="J7" s="47"/>
      <c r="K7" s="47"/>
      <c r="L7" s="47"/>
      <c r="M7" s="48" t="s">
        <v>44</v>
      </c>
      <c r="N7" s="48"/>
      <c r="O7" s="47">
        <f>SUBTOTAL(109,O8:O107)</f>
        <v>163787.77</v>
      </c>
      <c r="P7" s="47">
        <f>SUBTOTAL(109,P8:P107)</f>
        <v>155843.59</v>
      </c>
      <c r="Q7" s="47">
        <f t="shared" ref="Q7:W7" si="0">SUBTOTAL(109,Q8:Q107)</f>
        <v>5416.94</v>
      </c>
      <c r="R7" s="47">
        <f t="shared" si="0"/>
        <v>146081.14</v>
      </c>
      <c r="S7" s="47">
        <f t="shared" si="0"/>
        <v>115192.69</v>
      </c>
      <c r="T7" s="47">
        <f t="shared" si="0"/>
        <v>16844.45</v>
      </c>
      <c r="U7" s="47">
        <f t="shared" si="0"/>
        <v>2966</v>
      </c>
      <c r="V7" s="47">
        <f t="shared" si="0"/>
        <v>11000</v>
      </c>
      <c r="W7" s="47">
        <f t="shared" si="0"/>
        <v>78</v>
      </c>
      <c r="X7" s="47">
        <f>SUBTOTAL(109,X8:X106)</f>
        <v>3600</v>
      </c>
      <c r="Y7" s="47">
        <f>SUBTOTAL(109,Y8:Y106)</f>
        <v>5159.18</v>
      </c>
      <c r="Z7" s="47">
        <f>SUBTOTAL(109,Z8:Z106)</f>
        <v>313</v>
      </c>
      <c r="AA7" s="47">
        <f>SUBTOTAL(109,AA8:AA106)</f>
        <v>4846.18</v>
      </c>
      <c r="AB7" s="94"/>
      <c r="AC7" s="94"/>
      <c r="AD7" s="94"/>
      <c r="AE7" s="94">
        <f t="shared" ref="AE7:AL7" si="1">SUM(AE8:AE107)</f>
        <v>14</v>
      </c>
      <c r="AF7" s="94">
        <f t="shared" si="1"/>
        <v>16</v>
      </c>
      <c r="AG7" s="94">
        <f t="shared" si="1"/>
        <v>9</v>
      </c>
      <c r="AH7" s="94">
        <f t="shared" si="1"/>
        <v>9</v>
      </c>
      <c r="AI7" s="94">
        <f t="shared" si="1"/>
        <v>0</v>
      </c>
      <c r="AJ7" s="94">
        <f t="shared" si="1"/>
        <v>0</v>
      </c>
      <c r="AK7" s="94">
        <f t="shared" si="1"/>
        <v>0</v>
      </c>
      <c r="AL7" s="94">
        <f t="shared" si="1"/>
        <v>2</v>
      </c>
      <c r="AM7" s="94"/>
    </row>
    <row r="8" s="98" customFormat="1" ht="93.75" spans="1:40">
      <c r="A8" s="26">
        <v>1</v>
      </c>
      <c r="B8" s="26" t="s">
        <v>45</v>
      </c>
      <c r="C8" s="29" t="s">
        <v>46</v>
      </c>
      <c r="D8" s="26" t="s">
        <v>47</v>
      </c>
      <c r="E8" s="26" t="s">
        <v>48</v>
      </c>
      <c r="F8" s="26" t="s">
        <v>49</v>
      </c>
      <c r="G8" s="26" t="s">
        <v>50</v>
      </c>
      <c r="H8" s="26" t="s">
        <v>51</v>
      </c>
      <c r="I8" s="49" t="s">
        <v>52</v>
      </c>
      <c r="J8" s="26" t="s">
        <v>53</v>
      </c>
      <c r="K8" s="26">
        <v>89209</v>
      </c>
      <c r="L8" s="50" t="s">
        <v>54</v>
      </c>
      <c r="M8" s="26" t="s">
        <v>55</v>
      </c>
      <c r="N8" s="26" t="s">
        <v>56</v>
      </c>
      <c r="O8" s="50">
        <v>7000</v>
      </c>
      <c r="P8" s="50">
        <v>7000</v>
      </c>
      <c r="Q8" s="50"/>
      <c r="R8" s="50">
        <v>7000</v>
      </c>
      <c r="S8" s="50">
        <v>7000</v>
      </c>
      <c r="T8" s="50"/>
      <c r="U8" s="50"/>
      <c r="V8" s="50"/>
      <c r="W8" s="50"/>
      <c r="X8" s="90"/>
      <c r="Y8" s="50"/>
      <c r="Z8" s="50"/>
      <c r="AA8" s="50"/>
      <c r="AB8" s="50" t="s">
        <v>57</v>
      </c>
      <c r="AC8" s="26"/>
      <c r="AD8" s="26"/>
      <c r="AE8" s="26">
        <v>1</v>
      </c>
      <c r="AF8" s="26"/>
      <c r="AG8" s="26"/>
      <c r="AH8" s="26"/>
      <c r="AI8" s="26"/>
      <c r="AJ8" s="26"/>
      <c r="AK8" s="26"/>
      <c r="AL8" s="26"/>
      <c r="AM8" s="26" t="s">
        <v>58</v>
      </c>
      <c r="AN8" s="6"/>
    </row>
    <row r="9" s="110" customFormat="1" ht="128" customHeight="1" spans="1:40">
      <c r="A9" s="26">
        <v>2</v>
      </c>
      <c r="B9" s="26" t="s">
        <v>59</v>
      </c>
      <c r="C9" s="26" t="s">
        <v>60</v>
      </c>
      <c r="D9" s="26" t="s">
        <v>47</v>
      </c>
      <c r="E9" s="26" t="s">
        <v>48</v>
      </c>
      <c r="F9" s="26" t="s">
        <v>49</v>
      </c>
      <c r="G9" s="26" t="s">
        <v>50</v>
      </c>
      <c r="H9" s="26" t="s">
        <v>61</v>
      </c>
      <c r="I9" s="49" t="s">
        <v>62</v>
      </c>
      <c r="J9" s="26" t="s">
        <v>53</v>
      </c>
      <c r="K9" s="26">
        <v>9481.32</v>
      </c>
      <c r="L9" s="50" t="s">
        <v>54</v>
      </c>
      <c r="M9" s="54" t="s">
        <v>63</v>
      </c>
      <c r="N9" s="54" t="s">
        <v>64</v>
      </c>
      <c r="O9" s="50">
        <v>3500</v>
      </c>
      <c r="P9" s="50">
        <v>3500</v>
      </c>
      <c r="Q9" s="50"/>
      <c r="R9" s="50">
        <v>3500</v>
      </c>
      <c r="S9" s="50">
        <v>3500</v>
      </c>
      <c r="T9" s="50"/>
      <c r="U9" s="50"/>
      <c r="V9" s="50"/>
      <c r="W9" s="50"/>
      <c r="X9" s="90"/>
      <c r="Y9" s="50"/>
      <c r="Z9" s="50"/>
      <c r="AA9" s="50"/>
      <c r="AB9" s="50" t="s">
        <v>65</v>
      </c>
      <c r="AC9" s="26"/>
      <c r="AD9" s="26"/>
      <c r="AE9" s="26"/>
      <c r="AF9" s="26"/>
      <c r="AG9" s="26">
        <v>1</v>
      </c>
      <c r="AH9" s="26"/>
      <c r="AI9" s="26"/>
      <c r="AJ9" s="26"/>
      <c r="AK9" s="26"/>
      <c r="AL9" s="26"/>
      <c r="AM9" s="26" t="s">
        <v>58</v>
      </c>
      <c r="AN9" s="6"/>
    </row>
    <row r="10" s="112" customFormat="1" ht="93.75" spans="1:40">
      <c r="A10" s="26">
        <v>3</v>
      </c>
      <c r="B10" s="131" t="s">
        <v>66</v>
      </c>
      <c r="C10" s="26" t="s">
        <v>67</v>
      </c>
      <c r="D10" s="26" t="s">
        <v>47</v>
      </c>
      <c r="E10" s="26" t="s">
        <v>68</v>
      </c>
      <c r="F10" s="26" t="s">
        <v>49</v>
      </c>
      <c r="G10" s="26" t="s">
        <v>69</v>
      </c>
      <c r="H10" s="26" t="s">
        <v>70</v>
      </c>
      <c r="I10" s="26" t="s">
        <v>71</v>
      </c>
      <c r="J10" s="26" t="s">
        <v>53</v>
      </c>
      <c r="K10" s="26">
        <v>66700</v>
      </c>
      <c r="L10" s="50" t="s">
        <v>54</v>
      </c>
      <c r="M10" s="26" t="s">
        <v>72</v>
      </c>
      <c r="N10" s="26" t="s">
        <v>73</v>
      </c>
      <c r="O10" s="26">
        <v>1500</v>
      </c>
      <c r="P10" s="26">
        <v>1500</v>
      </c>
      <c r="Q10" s="26"/>
      <c r="R10" s="26">
        <f t="shared" ref="R10:R16" si="2">S10+T10+U10+V10+W10</f>
        <v>1500</v>
      </c>
      <c r="S10" s="26"/>
      <c r="T10" s="26">
        <v>1500</v>
      </c>
      <c r="U10" s="26"/>
      <c r="V10" s="26"/>
      <c r="W10" s="26"/>
      <c r="X10" s="26"/>
      <c r="Y10" s="26"/>
      <c r="Z10" s="26"/>
      <c r="AA10" s="26"/>
      <c r="AB10" s="32" t="s">
        <v>74</v>
      </c>
      <c r="AC10" s="26"/>
      <c r="AD10" s="26"/>
      <c r="AE10" s="26">
        <v>1</v>
      </c>
      <c r="AF10" s="26"/>
      <c r="AG10" s="26"/>
      <c r="AH10" s="26"/>
      <c r="AI10" s="26"/>
      <c r="AJ10" s="26"/>
      <c r="AK10" s="26"/>
      <c r="AL10" s="26"/>
      <c r="AM10" s="26" t="s">
        <v>58</v>
      </c>
      <c r="AN10" s="13"/>
    </row>
    <row r="11" s="5" customFormat="1" ht="225" spans="1:40">
      <c r="A11" s="26">
        <v>4</v>
      </c>
      <c r="B11" s="26" t="s">
        <v>75</v>
      </c>
      <c r="C11" s="26" t="s">
        <v>76</v>
      </c>
      <c r="D11" s="26" t="s">
        <v>77</v>
      </c>
      <c r="E11" s="26" t="s">
        <v>78</v>
      </c>
      <c r="F11" s="26" t="s">
        <v>49</v>
      </c>
      <c r="G11" s="26" t="s">
        <v>69</v>
      </c>
      <c r="H11" s="27" t="s">
        <v>79</v>
      </c>
      <c r="I11" s="49" t="s">
        <v>80</v>
      </c>
      <c r="J11" s="26" t="s">
        <v>81</v>
      </c>
      <c r="K11" s="26">
        <v>40339.28</v>
      </c>
      <c r="L11" s="50" t="s">
        <v>54</v>
      </c>
      <c r="M11" s="50" t="s">
        <v>82</v>
      </c>
      <c r="N11" s="50" t="s">
        <v>83</v>
      </c>
      <c r="O11" s="50">
        <v>2950</v>
      </c>
      <c r="P11" s="50">
        <v>2950</v>
      </c>
      <c r="Q11" s="50"/>
      <c r="R11" s="50">
        <f t="shared" si="2"/>
        <v>2950</v>
      </c>
      <c r="S11" s="50"/>
      <c r="T11" s="50">
        <v>2950</v>
      </c>
      <c r="U11" s="50"/>
      <c r="V11" s="50"/>
      <c r="W11" s="50"/>
      <c r="X11" s="50"/>
      <c r="Y11" s="50"/>
      <c r="Z11" s="50"/>
      <c r="AA11" s="50"/>
      <c r="AB11" s="26" t="s">
        <v>84</v>
      </c>
      <c r="AC11" s="26"/>
      <c r="AD11" s="26" t="s">
        <v>85</v>
      </c>
      <c r="AE11" s="26">
        <v>1</v>
      </c>
      <c r="AF11" s="26"/>
      <c r="AG11" s="26"/>
      <c r="AH11" s="26"/>
      <c r="AI11" s="26"/>
      <c r="AJ11" s="26"/>
      <c r="AK11" s="26"/>
      <c r="AL11" s="26"/>
      <c r="AM11" s="26" t="s">
        <v>85</v>
      </c>
      <c r="AN11" s="6"/>
    </row>
    <row r="12" s="5" customFormat="1" ht="93.75" spans="1:40">
      <c r="A12" s="26">
        <v>5</v>
      </c>
      <c r="B12" s="26" t="s">
        <v>86</v>
      </c>
      <c r="C12" s="26" t="s">
        <v>87</v>
      </c>
      <c r="D12" s="26" t="s">
        <v>77</v>
      </c>
      <c r="E12" s="26" t="s">
        <v>78</v>
      </c>
      <c r="F12" s="26" t="s">
        <v>49</v>
      </c>
      <c r="G12" s="26" t="s">
        <v>50</v>
      </c>
      <c r="H12" s="26" t="s">
        <v>88</v>
      </c>
      <c r="I12" s="49" t="s">
        <v>89</v>
      </c>
      <c r="J12" s="26" t="s">
        <v>90</v>
      </c>
      <c r="K12" s="26">
        <v>3.5</v>
      </c>
      <c r="L12" s="50" t="s">
        <v>54</v>
      </c>
      <c r="M12" s="26" t="s">
        <v>91</v>
      </c>
      <c r="N12" s="50" t="s">
        <v>92</v>
      </c>
      <c r="O12" s="50">
        <v>260</v>
      </c>
      <c r="P12" s="50">
        <v>260</v>
      </c>
      <c r="Q12" s="50"/>
      <c r="R12" s="50">
        <f t="shared" si="2"/>
        <v>260</v>
      </c>
      <c r="S12" s="50">
        <v>260</v>
      </c>
      <c r="T12" s="50"/>
      <c r="U12" s="50"/>
      <c r="V12" s="50"/>
      <c r="W12" s="50"/>
      <c r="X12" s="50"/>
      <c r="Y12" s="50"/>
      <c r="Z12" s="50"/>
      <c r="AA12" s="50"/>
      <c r="AB12" s="26" t="s">
        <v>84</v>
      </c>
      <c r="AC12" s="26"/>
      <c r="AD12" s="26"/>
      <c r="AE12" s="26"/>
      <c r="AF12" s="26"/>
      <c r="AG12" s="26"/>
      <c r="AH12" s="26"/>
      <c r="AI12" s="26"/>
      <c r="AJ12" s="26"/>
      <c r="AK12" s="26"/>
      <c r="AL12" s="26"/>
      <c r="AM12" s="26"/>
      <c r="AN12" s="6"/>
    </row>
    <row r="13" s="5" customFormat="1" ht="112.5" spans="1:40">
      <c r="A13" s="26">
        <v>6</v>
      </c>
      <c r="B13" s="26" t="s">
        <v>93</v>
      </c>
      <c r="C13" s="26" t="s">
        <v>94</v>
      </c>
      <c r="D13" s="26" t="s">
        <v>77</v>
      </c>
      <c r="E13" s="26" t="s">
        <v>78</v>
      </c>
      <c r="F13" s="26" t="s">
        <v>49</v>
      </c>
      <c r="G13" s="26" t="s">
        <v>50</v>
      </c>
      <c r="H13" s="27" t="s">
        <v>95</v>
      </c>
      <c r="I13" s="49" t="s">
        <v>96</v>
      </c>
      <c r="J13" s="26" t="s">
        <v>81</v>
      </c>
      <c r="K13" s="26">
        <v>3244</v>
      </c>
      <c r="L13" s="50" t="s">
        <v>54</v>
      </c>
      <c r="M13" s="50" t="s">
        <v>97</v>
      </c>
      <c r="N13" s="29" t="s">
        <v>98</v>
      </c>
      <c r="O13" s="50">
        <v>407</v>
      </c>
      <c r="P13" s="50">
        <v>407</v>
      </c>
      <c r="Q13" s="50"/>
      <c r="R13" s="50">
        <f t="shared" si="2"/>
        <v>407</v>
      </c>
      <c r="S13" s="50">
        <v>407</v>
      </c>
      <c r="T13" s="50"/>
      <c r="U13" s="50"/>
      <c r="V13" s="50"/>
      <c r="W13" s="50"/>
      <c r="X13" s="50"/>
      <c r="Y13" s="50"/>
      <c r="Z13" s="50"/>
      <c r="AA13" s="50"/>
      <c r="AB13" s="26" t="s">
        <v>84</v>
      </c>
      <c r="AC13" s="26"/>
      <c r="AD13" s="26"/>
      <c r="AE13" s="26"/>
      <c r="AF13" s="26"/>
      <c r="AG13" s="26"/>
      <c r="AH13" s="26"/>
      <c r="AI13" s="26"/>
      <c r="AJ13" s="26"/>
      <c r="AK13" s="26"/>
      <c r="AL13" s="26"/>
      <c r="AM13" s="26"/>
      <c r="AN13" s="6"/>
    </row>
    <row r="14" s="5" customFormat="1" ht="131.25" spans="1:40">
      <c r="A14" s="26">
        <v>7</v>
      </c>
      <c r="B14" s="26" t="s">
        <v>99</v>
      </c>
      <c r="C14" s="29" t="s">
        <v>100</v>
      </c>
      <c r="D14" s="26" t="s">
        <v>77</v>
      </c>
      <c r="E14" s="26" t="s">
        <v>101</v>
      </c>
      <c r="F14" s="26" t="s">
        <v>49</v>
      </c>
      <c r="G14" s="26" t="s">
        <v>102</v>
      </c>
      <c r="H14" s="29" t="s">
        <v>95</v>
      </c>
      <c r="I14" s="59" t="s">
        <v>103</v>
      </c>
      <c r="J14" s="26" t="s">
        <v>104</v>
      </c>
      <c r="K14" s="50">
        <v>150</v>
      </c>
      <c r="L14" s="26" t="s">
        <v>105</v>
      </c>
      <c r="M14" s="50" t="s">
        <v>97</v>
      </c>
      <c r="N14" s="29" t="s">
        <v>98</v>
      </c>
      <c r="O14" s="58">
        <v>380</v>
      </c>
      <c r="P14" s="53">
        <v>380</v>
      </c>
      <c r="Q14" s="50"/>
      <c r="R14" s="50">
        <f t="shared" si="2"/>
        <v>380</v>
      </c>
      <c r="S14" s="50">
        <v>380</v>
      </c>
      <c r="T14" s="50"/>
      <c r="U14" s="50"/>
      <c r="V14" s="50"/>
      <c r="W14" s="50"/>
      <c r="X14" s="50"/>
      <c r="Y14" s="50"/>
      <c r="Z14" s="50"/>
      <c r="AA14" s="50"/>
      <c r="AB14" s="26" t="s">
        <v>106</v>
      </c>
      <c r="AC14" s="26"/>
      <c r="AD14" s="26"/>
      <c r="AE14" s="26"/>
      <c r="AF14" s="26"/>
      <c r="AG14" s="26"/>
      <c r="AH14" s="26"/>
      <c r="AI14" s="26"/>
      <c r="AJ14" s="26"/>
      <c r="AK14" s="26"/>
      <c r="AL14" s="26"/>
      <c r="AM14" s="26"/>
      <c r="AN14" s="6"/>
    </row>
    <row r="15" s="5" customFormat="1" ht="131.25" spans="1:40">
      <c r="A15" s="26">
        <v>8</v>
      </c>
      <c r="B15" s="26" t="s">
        <v>107</v>
      </c>
      <c r="C15" s="30" t="s">
        <v>108</v>
      </c>
      <c r="D15" s="26" t="s">
        <v>47</v>
      </c>
      <c r="E15" s="26" t="s">
        <v>47</v>
      </c>
      <c r="F15" s="26" t="s">
        <v>49</v>
      </c>
      <c r="G15" s="26" t="s">
        <v>109</v>
      </c>
      <c r="H15" s="29" t="s">
        <v>110</v>
      </c>
      <c r="I15" s="114" t="s">
        <v>111</v>
      </c>
      <c r="J15" s="26" t="s">
        <v>53</v>
      </c>
      <c r="K15" s="51">
        <v>135.2</v>
      </c>
      <c r="L15" s="26" t="s">
        <v>105</v>
      </c>
      <c r="M15" s="50" t="s">
        <v>91</v>
      </c>
      <c r="N15" s="50" t="s">
        <v>92</v>
      </c>
      <c r="O15" s="115">
        <v>160</v>
      </c>
      <c r="P15" s="115">
        <v>160</v>
      </c>
      <c r="Q15" s="53"/>
      <c r="R15" s="78">
        <f t="shared" si="2"/>
        <v>160</v>
      </c>
      <c r="S15" s="115">
        <v>160</v>
      </c>
      <c r="T15" s="50"/>
      <c r="U15" s="29"/>
      <c r="V15" s="50"/>
      <c r="W15" s="50"/>
      <c r="X15" s="50"/>
      <c r="Y15" s="50"/>
      <c r="Z15" s="50"/>
      <c r="AA15" s="50"/>
      <c r="AB15" s="26" t="s">
        <v>106</v>
      </c>
      <c r="AC15" s="29"/>
      <c r="AD15" s="29"/>
      <c r="AE15" s="53"/>
      <c r="AF15" s="53"/>
      <c r="AG15" s="29"/>
      <c r="AH15" s="29"/>
      <c r="AI15" s="29"/>
      <c r="AJ15" s="29"/>
      <c r="AK15" s="29"/>
      <c r="AL15" s="29"/>
      <c r="AM15" s="29"/>
      <c r="AN15" s="6"/>
    </row>
    <row r="16" s="5" customFormat="1" ht="131.25" spans="1:40">
      <c r="A16" s="26">
        <v>9</v>
      </c>
      <c r="B16" s="26" t="s">
        <v>112</v>
      </c>
      <c r="C16" s="30" t="s">
        <v>113</v>
      </c>
      <c r="D16" s="26" t="s">
        <v>47</v>
      </c>
      <c r="E16" s="26" t="s">
        <v>47</v>
      </c>
      <c r="F16" s="26" t="s">
        <v>49</v>
      </c>
      <c r="G16" s="26" t="s">
        <v>109</v>
      </c>
      <c r="H16" s="29" t="s">
        <v>114</v>
      </c>
      <c r="I16" s="114" t="s">
        <v>115</v>
      </c>
      <c r="J16" s="26" t="s">
        <v>53</v>
      </c>
      <c r="K16" s="51">
        <v>399.82</v>
      </c>
      <c r="L16" s="26" t="s">
        <v>105</v>
      </c>
      <c r="M16" s="50" t="s">
        <v>116</v>
      </c>
      <c r="N16" s="50" t="s">
        <v>117</v>
      </c>
      <c r="O16" s="115">
        <v>100</v>
      </c>
      <c r="P16" s="115">
        <v>100</v>
      </c>
      <c r="Q16" s="53"/>
      <c r="R16" s="78">
        <f t="shared" si="2"/>
        <v>100</v>
      </c>
      <c r="S16" s="115">
        <v>100</v>
      </c>
      <c r="T16" s="50"/>
      <c r="U16" s="29"/>
      <c r="V16" s="50"/>
      <c r="W16" s="50"/>
      <c r="X16" s="50"/>
      <c r="Y16" s="50"/>
      <c r="Z16" s="50"/>
      <c r="AA16" s="50"/>
      <c r="AB16" s="26" t="s">
        <v>106</v>
      </c>
      <c r="AC16" s="29"/>
      <c r="AD16" s="29"/>
      <c r="AE16" s="53"/>
      <c r="AF16" s="53"/>
      <c r="AG16" s="29"/>
      <c r="AH16" s="29"/>
      <c r="AI16" s="29"/>
      <c r="AJ16" s="29"/>
      <c r="AK16" s="29"/>
      <c r="AL16" s="29"/>
      <c r="AM16" s="29"/>
      <c r="AN16" s="6"/>
    </row>
    <row r="17" s="5" customFormat="1" ht="131.25" spans="1:40">
      <c r="A17" s="26">
        <v>10</v>
      </c>
      <c r="B17" s="28" t="s">
        <v>118</v>
      </c>
      <c r="C17" s="29" t="s">
        <v>119</v>
      </c>
      <c r="D17" s="26" t="s">
        <v>77</v>
      </c>
      <c r="E17" s="26" t="s">
        <v>78</v>
      </c>
      <c r="F17" s="29" t="s">
        <v>49</v>
      </c>
      <c r="G17" s="29" t="s">
        <v>69</v>
      </c>
      <c r="H17" s="30" t="s">
        <v>120</v>
      </c>
      <c r="I17" s="52" t="s">
        <v>121</v>
      </c>
      <c r="J17" s="26" t="s">
        <v>81</v>
      </c>
      <c r="K17" s="53">
        <v>48348</v>
      </c>
      <c r="L17" s="50" t="s">
        <v>54</v>
      </c>
      <c r="M17" s="29" t="s">
        <v>97</v>
      </c>
      <c r="N17" s="29" t="s">
        <v>122</v>
      </c>
      <c r="O17" s="29" t="s">
        <v>123</v>
      </c>
      <c r="P17" s="29" t="s">
        <v>123</v>
      </c>
      <c r="Q17" s="29"/>
      <c r="R17" s="50">
        <f t="shared" ref="R17:R23" si="3">S17+T17+U17+V17+W17</f>
        <v>3235</v>
      </c>
      <c r="S17" s="53">
        <v>3235</v>
      </c>
      <c r="T17" s="29"/>
      <c r="U17" s="29"/>
      <c r="V17" s="29"/>
      <c r="W17" s="50"/>
      <c r="X17" s="50"/>
      <c r="Y17" s="50"/>
      <c r="Z17" s="50"/>
      <c r="AA17" s="29"/>
      <c r="AB17" s="29" t="s">
        <v>124</v>
      </c>
      <c r="AC17" s="26"/>
      <c r="AD17" s="26" t="s">
        <v>85</v>
      </c>
      <c r="AE17" s="26">
        <v>1</v>
      </c>
      <c r="AF17" s="26"/>
      <c r="AG17" s="26"/>
      <c r="AH17" s="26"/>
      <c r="AI17" s="26"/>
      <c r="AJ17" s="26"/>
      <c r="AK17" s="26"/>
      <c r="AL17" s="26"/>
      <c r="AM17" s="26" t="s">
        <v>85</v>
      </c>
      <c r="AN17" s="6"/>
    </row>
    <row r="18" s="5" customFormat="1" ht="118" customHeight="1" spans="1:40">
      <c r="A18" s="26">
        <v>11</v>
      </c>
      <c r="B18" s="28" t="s">
        <v>125</v>
      </c>
      <c r="C18" s="29" t="s">
        <v>126</v>
      </c>
      <c r="D18" s="26" t="s">
        <v>77</v>
      </c>
      <c r="E18" s="26" t="s">
        <v>78</v>
      </c>
      <c r="F18" s="29" t="s">
        <v>49</v>
      </c>
      <c r="G18" s="29" t="s">
        <v>69</v>
      </c>
      <c r="H18" s="29" t="s">
        <v>127</v>
      </c>
      <c r="I18" s="52" t="s">
        <v>128</v>
      </c>
      <c r="J18" s="53" t="s">
        <v>81</v>
      </c>
      <c r="K18" s="53">
        <v>10380</v>
      </c>
      <c r="L18" s="50" t="s">
        <v>54</v>
      </c>
      <c r="M18" s="29" t="s">
        <v>129</v>
      </c>
      <c r="N18" s="29" t="s">
        <v>130</v>
      </c>
      <c r="O18" s="29" t="s">
        <v>131</v>
      </c>
      <c r="P18" s="50">
        <v>815</v>
      </c>
      <c r="Q18" s="29"/>
      <c r="R18" s="51">
        <f t="shared" si="3"/>
        <v>815</v>
      </c>
      <c r="S18" s="53">
        <v>815</v>
      </c>
      <c r="T18" s="29"/>
      <c r="U18" s="29"/>
      <c r="V18" s="29"/>
      <c r="W18" s="50"/>
      <c r="X18" s="50"/>
      <c r="Y18" s="50"/>
      <c r="Z18" s="50"/>
      <c r="AA18" s="29"/>
      <c r="AB18" s="49" t="s">
        <v>84</v>
      </c>
      <c r="AC18" s="26"/>
      <c r="AD18" s="26"/>
      <c r="AE18" s="26"/>
      <c r="AF18" s="26"/>
      <c r="AG18" s="26"/>
      <c r="AH18" s="26"/>
      <c r="AI18" s="26"/>
      <c r="AJ18" s="26"/>
      <c r="AK18" s="26"/>
      <c r="AL18" s="26"/>
      <c r="AM18" s="26"/>
      <c r="AN18" s="6"/>
    </row>
    <row r="19" s="5" customFormat="1" ht="93.75" spans="1:40">
      <c r="A19" s="26">
        <v>12</v>
      </c>
      <c r="B19" s="26" t="s">
        <v>132</v>
      </c>
      <c r="C19" s="26" t="s">
        <v>133</v>
      </c>
      <c r="D19" s="26" t="s">
        <v>77</v>
      </c>
      <c r="E19" s="26" t="s">
        <v>78</v>
      </c>
      <c r="F19" s="26" t="s">
        <v>49</v>
      </c>
      <c r="G19" s="26" t="s">
        <v>134</v>
      </c>
      <c r="H19" s="26" t="s">
        <v>135</v>
      </c>
      <c r="I19" s="71" t="s">
        <v>136</v>
      </c>
      <c r="J19" s="53" t="s">
        <v>137</v>
      </c>
      <c r="K19" s="53" t="s">
        <v>138</v>
      </c>
      <c r="L19" s="50" t="s">
        <v>54</v>
      </c>
      <c r="M19" s="50" t="s">
        <v>139</v>
      </c>
      <c r="N19" s="50" t="s">
        <v>140</v>
      </c>
      <c r="O19" s="73">
        <v>620.68</v>
      </c>
      <c r="P19" s="73">
        <v>620.68</v>
      </c>
      <c r="Q19" s="50"/>
      <c r="R19" s="51">
        <f t="shared" si="3"/>
        <v>620.68</v>
      </c>
      <c r="S19" s="73">
        <v>620.68</v>
      </c>
      <c r="T19" s="50"/>
      <c r="U19" s="50"/>
      <c r="V19" s="50"/>
      <c r="W19" s="50"/>
      <c r="X19" s="50"/>
      <c r="Y19" s="50"/>
      <c r="Z19" s="50"/>
      <c r="AA19" s="50"/>
      <c r="AB19" s="49" t="s">
        <v>84</v>
      </c>
      <c r="AC19" s="26"/>
      <c r="AD19" s="26" t="s">
        <v>85</v>
      </c>
      <c r="AE19" s="26"/>
      <c r="AF19" s="26"/>
      <c r="AG19" s="26">
        <v>1</v>
      </c>
      <c r="AH19" s="26"/>
      <c r="AI19" s="26"/>
      <c r="AJ19" s="26"/>
      <c r="AK19" s="26"/>
      <c r="AL19" s="26"/>
      <c r="AM19" s="26" t="s">
        <v>85</v>
      </c>
      <c r="AN19" s="98"/>
    </row>
    <row r="20" s="6" customFormat="1" ht="112.5" spans="1:40">
      <c r="A20" s="26">
        <v>13</v>
      </c>
      <c r="B20" s="26" t="s">
        <v>141</v>
      </c>
      <c r="C20" s="26" t="s">
        <v>142</v>
      </c>
      <c r="D20" s="26" t="s">
        <v>77</v>
      </c>
      <c r="E20" s="26" t="s">
        <v>78</v>
      </c>
      <c r="F20" s="26" t="s">
        <v>49</v>
      </c>
      <c r="G20" s="26" t="s">
        <v>134</v>
      </c>
      <c r="H20" s="26" t="s">
        <v>143</v>
      </c>
      <c r="I20" s="61" t="s">
        <v>144</v>
      </c>
      <c r="J20" s="53" t="s">
        <v>137</v>
      </c>
      <c r="K20" s="53" t="s">
        <v>145</v>
      </c>
      <c r="L20" s="50" t="s">
        <v>54</v>
      </c>
      <c r="M20" s="50" t="s">
        <v>139</v>
      </c>
      <c r="N20" s="50" t="s">
        <v>140</v>
      </c>
      <c r="O20" s="73">
        <v>732.22</v>
      </c>
      <c r="P20" s="73">
        <v>732.22</v>
      </c>
      <c r="Q20" s="50"/>
      <c r="R20" s="51">
        <f t="shared" si="3"/>
        <v>732.22</v>
      </c>
      <c r="S20" s="73">
        <v>732.22</v>
      </c>
      <c r="T20" s="50"/>
      <c r="U20" s="50"/>
      <c r="V20" s="50"/>
      <c r="W20" s="50"/>
      <c r="X20" s="50"/>
      <c r="Y20" s="50"/>
      <c r="Z20" s="50"/>
      <c r="AA20" s="50"/>
      <c r="AB20" s="49" t="s">
        <v>84</v>
      </c>
      <c r="AC20" s="26"/>
      <c r="AD20" s="26" t="s">
        <v>85</v>
      </c>
      <c r="AE20" s="26"/>
      <c r="AF20" s="26"/>
      <c r="AG20" s="26">
        <v>1</v>
      </c>
      <c r="AH20" s="26"/>
      <c r="AI20" s="26"/>
      <c r="AJ20" s="26"/>
      <c r="AK20" s="26"/>
      <c r="AL20" s="26"/>
      <c r="AM20" s="26" t="s">
        <v>85</v>
      </c>
      <c r="AN20" s="98"/>
    </row>
    <row r="21" s="6" customFormat="1" ht="112.5" spans="1:40">
      <c r="A21" s="26">
        <v>14</v>
      </c>
      <c r="B21" s="26" t="s">
        <v>146</v>
      </c>
      <c r="C21" s="26" t="s">
        <v>147</v>
      </c>
      <c r="D21" s="26" t="s">
        <v>77</v>
      </c>
      <c r="E21" s="26" t="s">
        <v>78</v>
      </c>
      <c r="F21" s="26" t="s">
        <v>49</v>
      </c>
      <c r="G21" s="26" t="s">
        <v>148</v>
      </c>
      <c r="H21" s="26" t="s">
        <v>149</v>
      </c>
      <c r="I21" s="61" t="s">
        <v>150</v>
      </c>
      <c r="J21" s="56" t="s">
        <v>137</v>
      </c>
      <c r="K21" s="56" t="s">
        <v>151</v>
      </c>
      <c r="L21" s="50" t="s">
        <v>54</v>
      </c>
      <c r="M21" s="50" t="s">
        <v>139</v>
      </c>
      <c r="N21" s="50" t="s">
        <v>140</v>
      </c>
      <c r="O21" s="72">
        <v>352.75</v>
      </c>
      <c r="P21" s="72">
        <v>352.75</v>
      </c>
      <c r="Q21" s="50"/>
      <c r="R21" s="51">
        <f t="shared" si="3"/>
        <v>352.75</v>
      </c>
      <c r="S21" s="58"/>
      <c r="T21" s="72">
        <v>352.75</v>
      </c>
      <c r="U21" s="58"/>
      <c r="V21" s="50"/>
      <c r="W21" s="50"/>
      <c r="X21" s="50"/>
      <c r="Y21" s="50"/>
      <c r="Z21" s="50"/>
      <c r="AA21" s="50"/>
      <c r="AB21" s="49" t="s">
        <v>84</v>
      </c>
      <c r="AC21" s="26"/>
      <c r="AD21" s="26" t="s">
        <v>85</v>
      </c>
      <c r="AE21" s="26"/>
      <c r="AF21" s="26"/>
      <c r="AG21" s="26">
        <v>1</v>
      </c>
      <c r="AH21" s="26"/>
      <c r="AI21" s="26"/>
      <c r="AJ21" s="26"/>
      <c r="AK21" s="26"/>
      <c r="AL21" s="26"/>
      <c r="AM21" s="26" t="s">
        <v>85</v>
      </c>
      <c r="AN21" s="98"/>
    </row>
    <row r="22" s="6" customFormat="1" ht="93.75" spans="1:40">
      <c r="A22" s="26">
        <v>15</v>
      </c>
      <c r="B22" s="28" t="s">
        <v>152</v>
      </c>
      <c r="C22" s="132" t="s">
        <v>153</v>
      </c>
      <c r="D22" s="26" t="s">
        <v>77</v>
      </c>
      <c r="E22" s="26" t="s">
        <v>78</v>
      </c>
      <c r="F22" s="26" t="s">
        <v>49</v>
      </c>
      <c r="G22" s="26" t="s">
        <v>148</v>
      </c>
      <c r="H22" s="132" t="s">
        <v>154</v>
      </c>
      <c r="I22" s="132" t="s">
        <v>155</v>
      </c>
      <c r="J22" s="56" t="s">
        <v>156</v>
      </c>
      <c r="K22" s="56" t="s">
        <v>157</v>
      </c>
      <c r="L22" s="50" t="s">
        <v>54</v>
      </c>
      <c r="M22" s="50" t="s">
        <v>139</v>
      </c>
      <c r="N22" s="50" t="s">
        <v>140</v>
      </c>
      <c r="O22" s="133">
        <v>156.54</v>
      </c>
      <c r="P22" s="133">
        <v>156.54</v>
      </c>
      <c r="Q22" s="50"/>
      <c r="R22" s="51">
        <f t="shared" si="3"/>
        <v>156.54</v>
      </c>
      <c r="S22" s="133">
        <v>156.54</v>
      </c>
      <c r="T22" s="72"/>
      <c r="U22" s="58"/>
      <c r="V22" s="50"/>
      <c r="W22" s="50"/>
      <c r="X22" s="50"/>
      <c r="Y22" s="50"/>
      <c r="Z22" s="50"/>
      <c r="AA22" s="50"/>
      <c r="AB22" s="49" t="s">
        <v>84</v>
      </c>
      <c r="AC22" s="26"/>
      <c r="AD22" s="26"/>
      <c r="AE22" s="26"/>
      <c r="AF22" s="26"/>
      <c r="AG22" s="26"/>
      <c r="AH22" s="26"/>
      <c r="AI22" s="26"/>
      <c r="AJ22" s="26"/>
      <c r="AK22" s="26"/>
      <c r="AL22" s="26"/>
      <c r="AM22" s="26"/>
      <c r="AN22" s="98"/>
    </row>
    <row r="23" s="6" customFormat="1" ht="112.5" spans="1:40">
      <c r="A23" s="26">
        <v>16</v>
      </c>
      <c r="B23" s="28" t="s">
        <v>158</v>
      </c>
      <c r="C23" s="132" t="s">
        <v>159</v>
      </c>
      <c r="D23" s="26" t="s">
        <v>77</v>
      </c>
      <c r="E23" s="26" t="s">
        <v>78</v>
      </c>
      <c r="F23" s="26" t="s">
        <v>49</v>
      </c>
      <c r="G23" s="26" t="s">
        <v>148</v>
      </c>
      <c r="H23" s="132" t="s">
        <v>160</v>
      </c>
      <c r="I23" s="63" t="s">
        <v>161</v>
      </c>
      <c r="J23" s="56" t="s">
        <v>81</v>
      </c>
      <c r="K23" s="56">
        <v>20791</v>
      </c>
      <c r="L23" s="50" t="s">
        <v>54</v>
      </c>
      <c r="M23" s="50" t="s">
        <v>139</v>
      </c>
      <c r="N23" s="50" t="s">
        <v>140</v>
      </c>
      <c r="O23" s="133">
        <v>2140</v>
      </c>
      <c r="P23" s="133">
        <v>2140</v>
      </c>
      <c r="Q23" s="50"/>
      <c r="R23" s="51">
        <f t="shared" si="3"/>
        <v>2140</v>
      </c>
      <c r="S23" s="133">
        <v>2140</v>
      </c>
      <c r="T23" s="72"/>
      <c r="U23" s="58"/>
      <c r="V23" s="50"/>
      <c r="W23" s="50"/>
      <c r="X23" s="50"/>
      <c r="Y23" s="50"/>
      <c r="Z23" s="50"/>
      <c r="AA23" s="50"/>
      <c r="AB23" s="49" t="s">
        <v>84</v>
      </c>
      <c r="AC23" s="26"/>
      <c r="AD23" s="26"/>
      <c r="AE23" s="26"/>
      <c r="AF23" s="26"/>
      <c r="AG23" s="26"/>
      <c r="AH23" s="26"/>
      <c r="AI23" s="26"/>
      <c r="AJ23" s="26"/>
      <c r="AK23" s="26"/>
      <c r="AL23" s="26"/>
      <c r="AM23" s="26"/>
      <c r="AN23" s="98"/>
    </row>
    <row r="24" s="6" customFormat="1" ht="112.5" spans="1:39">
      <c r="A24" s="26">
        <v>17</v>
      </c>
      <c r="B24" s="26" t="s">
        <v>162</v>
      </c>
      <c r="C24" s="26" t="s">
        <v>163</v>
      </c>
      <c r="D24" s="26" t="s">
        <v>77</v>
      </c>
      <c r="E24" s="26" t="s">
        <v>78</v>
      </c>
      <c r="F24" s="26" t="s">
        <v>49</v>
      </c>
      <c r="G24" s="26" t="s">
        <v>164</v>
      </c>
      <c r="H24" s="26" t="s">
        <v>165</v>
      </c>
      <c r="I24" s="32" t="s">
        <v>166</v>
      </c>
      <c r="J24" s="53" t="s">
        <v>167</v>
      </c>
      <c r="K24" s="26" t="s">
        <v>168</v>
      </c>
      <c r="L24" s="50" t="s">
        <v>54</v>
      </c>
      <c r="M24" s="50" t="s">
        <v>169</v>
      </c>
      <c r="N24" s="50" t="s">
        <v>170</v>
      </c>
      <c r="O24" s="62">
        <v>2000</v>
      </c>
      <c r="P24" s="50">
        <v>2000</v>
      </c>
      <c r="Q24" s="50"/>
      <c r="R24" s="50">
        <f t="shared" ref="R24:R41" si="4">S24+T24+U24+V24+W24</f>
        <v>2000</v>
      </c>
      <c r="S24" s="62">
        <v>2000</v>
      </c>
      <c r="T24" s="50"/>
      <c r="U24" s="50"/>
      <c r="V24" s="50"/>
      <c r="W24" s="50"/>
      <c r="X24" s="50"/>
      <c r="Y24" s="50"/>
      <c r="Z24" s="50"/>
      <c r="AA24" s="50"/>
      <c r="AB24" s="32" t="s">
        <v>84</v>
      </c>
      <c r="AC24" s="26"/>
      <c r="AD24" s="26" t="s">
        <v>85</v>
      </c>
      <c r="AE24" s="26">
        <v>1</v>
      </c>
      <c r="AF24" s="26"/>
      <c r="AG24" s="26"/>
      <c r="AH24" s="26"/>
      <c r="AI24" s="26"/>
      <c r="AJ24" s="26"/>
      <c r="AK24" s="26"/>
      <c r="AL24" s="26"/>
      <c r="AM24" s="26" t="s">
        <v>85</v>
      </c>
    </row>
    <row r="25" s="6" customFormat="1" ht="206.25" spans="1:40">
      <c r="A25" s="26">
        <v>18</v>
      </c>
      <c r="B25" s="26" t="s">
        <v>171</v>
      </c>
      <c r="C25" s="39" t="s">
        <v>172</v>
      </c>
      <c r="D25" s="26" t="s">
        <v>77</v>
      </c>
      <c r="E25" s="26" t="s">
        <v>78</v>
      </c>
      <c r="F25" s="26" t="s">
        <v>49</v>
      </c>
      <c r="G25" s="26" t="s">
        <v>50</v>
      </c>
      <c r="H25" s="26" t="s">
        <v>173</v>
      </c>
      <c r="I25" s="49" t="s">
        <v>174</v>
      </c>
      <c r="J25" s="53" t="s">
        <v>175</v>
      </c>
      <c r="K25" s="26" t="s">
        <v>176</v>
      </c>
      <c r="L25" s="29" t="s">
        <v>54</v>
      </c>
      <c r="M25" s="26" t="s">
        <v>177</v>
      </c>
      <c r="N25" s="50" t="s">
        <v>178</v>
      </c>
      <c r="O25" s="50">
        <v>3100</v>
      </c>
      <c r="P25" s="50">
        <v>3100</v>
      </c>
      <c r="Q25" s="50"/>
      <c r="R25" s="50">
        <f t="shared" si="4"/>
        <v>3100</v>
      </c>
      <c r="S25" s="50">
        <v>3100</v>
      </c>
      <c r="T25" s="26"/>
      <c r="U25" s="50"/>
      <c r="V25" s="50"/>
      <c r="W25" s="50"/>
      <c r="X25" s="50"/>
      <c r="Y25" s="50"/>
      <c r="Z25" s="50"/>
      <c r="AA25" s="26"/>
      <c r="AB25" s="49" t="s">
        <v>84</v>
      </c>
      <c r="AC25" s="26"/>
      <c r="AD25" s="26" t="s">
        <v>85</v>
      </c>
      <c r="AE25" s="26">
        <v>1</v>
      </c>
      <c r="AF25" s="26"/>
      <c r="AG25" s="26"/>
      <c r="AH25" s="26"/>
      <c r="AI25" s="26"/>
      <c r="AJ25" s="26"/>
      <c r="AK25" s="26"/>
      <c r="AL25" s="26"/>
      <c r="AM25" s="26" t="s">
        <v>85</v>
      </c>
      <c r="AN25" s="98"/>
    </row>
    <row r="26" s="6" customFormat="1" ht="93.75" spans="1:40">
      <c r="A26" s="26">
        <v>19</v>
      </c>
      <c r="B26" s="26" t="s">
        <v>179</v>
      </c>
      <c r="C26" s="39" t="s">
        <v>180</v>
      </c>
      <c r="D26" s="26" t="s">
        <v>77</v>
      </c>
      <c r="E26" s="26" t="s">
        <v>78</v>
      </c>
      <c r="F26" s="26" t="s">
        <v>49</v>
      </c>
      <c r="G26" s="26" t="s">
        <v>69</v>
      </c>
      <c r="H26" s="26" t="s">
        <v>181</v>
      </c>
      <c r="I26" s="49" t="s">
        <v>182</v>
      </c>
      <c r="J26" s="53" t="s">
        <v>81</v>
      </c>
      <c r="K26" s="26">
        <v>5158.08</v>
      </c>
      <c r="L26" s="29" t="s">
        <v>54</v>
      </c>
      <c r="M26" s="26" t="s">
        <v>177</v>
      </c>
      <c r="N26" s="50" t="s">
        <v>178</v>
      </c>
      <c r="O26" s="50">
        <v>398</v>
      </c>
      <c r="P26" s="50">
        <v>398</v>
      </c>
      <c r="Q26" s="50"/>
      <c r="R26" s="50">
        <f t="shared" si="4"/>
        <v>398</v>
      </c>
      <c r="S26" s="50"/>
      <c r="T26" s="26">
        <v>398</v>
      </c>
      <c r="U26" s="50"/>
      <c r="V26" s="50"/>
      <c r="W26" s="50"/>
      <c r="X26" s="50"/>
      <c r="Y26" s="50"/>
      <c r="Z26" s="50"/>
      <c r="AA26" s="26"/>
      <c r="AB26" s="49" t="s">
        <v>84</v>
      </c>
      <c r="AC26" s="26"/>
      <c r="AD26" s="26"/>
      <c r="AE26" s="26"/>
      <c r="AF26" s="26"/>
      <c r="AG26" s="26"/>
      <c r="AH26" s="26"/>
      <c r="AI26" s="26"/>
      <c r="AJ26" s="26"/>
      <c r="AK26" s="26"/>
      <c r="AL26" s="26"/>
      <c r="AM26" s="26"/>
      <c r="AN26" s="98"/>
    </row>
    <row r="27" s="6" customFormat="1" ht="93.75" spans="1:39">
      <c r="A27" s="26">
        <v>20</v>
      </c>
      <c r="B27" s="28" t="s">
        <v>183</v>
      </c>
      <c r="C27" s="26" t="s">
        <v>184</v>
      </c>
      <c r="D27" s="26" t="s">
        <v>47</v>
      </c>
      <c r="E27" s="26" t="s">
        <v>48</v>
      </c>
      <c r="F27" s="26" t="s">
        <v>49</v>
      </c>
      <c r="G27" s="26" t="s">
        <v>134</v>
      </c>
      <c r="H27" s="26" t="s">
        <v>185</v>
      </c>
      <c r="I27" s="49" t="s">
        <v>186</v>
      </c>
      <c r="J27" s="26" t="s">
        <v>53</v>
      </c>
      <c r="K27" s="26">
        <v>1600</v>
      </c>
      <c r="L27" s="50" t="s">
        <v>54</v>
      </c>
      <c r="M27" s="29" t="s">
        <v>116</v>
      </c>
      <c r="N27" s="50" t="s">
        <v>117</v>
      </c>
      <c r="O27" s="50">
        <v>400</v>
      </c>
      <c r="P27" s="50">
        <v>400</v>
      </c>
      <c r="Q27" s="50"/>
      <c r="R27" s="50">
        <f t="shared" si="4"/>
        <v>400</v>
      </c>
      <c r="S27" s="50">
        <v>400</v>
      </c>
      <c r="T27" s="50"/>
      <c r="U27" s="50"/>
      <c r="V27" s="50"/>
      <c r="W27" s="50"/>
      <c r="X27" s="50"/>
      <c r="Y27" s="50"/>
      <c r="Z27" s="50"/>
      <c r="AA27" s="50"/>
      <c r="AB27" s="26" t="s">
        <v>187</v>
      </c>
      <c r="AC27" s="26"/>
      <c r="AD27" s="26"/>
      <c r="AE27" s="26">
        <v>1</v>
      </c>
      <c r="AF27" s="26"/>
      <c r="AG27" s="26"/>
      <c r="AH27" s="26"/>
      <c r="AI27" s="26"/>
      <c r="AJ27" s="26"/>
      <c r="AK27" s="26"/>
      <c r="AL27" s="26"/>
      <c r="AM27" s="26"/>
    </row>
    <row r="28" s="6" customFormat="1" ht="93.75" spans="1:39">
      <c r="A28" s="26">
        <v>21</v>
      </c>
      <c r="B28" s="28" t="s">
        <v>188</v>
      </c>
      <c r="C28" s="34" t="s">
        <v>189</v>
      </c>
      <c r="D28" s="26" t="s">
        <v>77</v>
      </c>
      <c r="E28" s="26" t="s">
        <v>78</v>
      </c>
      <c r="F28" s="26" t="s">
        <v>49</v>
      </c>
      <c r="G28" s="26" t="s">
        <v>69</v>
      </c>
      <c r="H28" s="34" t="s">
        <v>190</v>
      </c>
      <c r="I28" s="34" t="s">
        <v>191</v>
      </c>
      <c r="J28" s="26"/>
      <c r="K28" s="26"/>
      <c r="L28" s="50" t="s">
        <v>54</v>
      </c>
      <c r="M28" s="29" t="s">
        <v>192</v>
      </c>
      <c r="N28" s="50" t="s">
        <v>193</v>
      </c>
      <c r="O28" s="50">
        <v>9500</v>
      </c>
      <c r="P28" s="50">
        <v>9500</v>
      </c>
      <c r="Q28" s="50"/>
      <c r="R28" s="50">
        <f t="shared" si="4"/>
        <v>9500</v>
      </c>
      <c r="S28" s="50">
        <v>9500</v>
      </c>
      <c r="T28" s="50"/>
      <c r="U28" s="50"/>
      <c r="V28" s="50"/>
      <c r="W28" s="50"/>
      <c r="X28" s="50"/>
      <c r="Y28" s="50"/>
      <c r="Z28" s="50"/>
      <c r="AA28" s="50"/>
      <c r="AB28" s="49" t="s">
        <v>84</v>
      </c>
      <c r="AC28" s="26"/>
      <c r="AD28" s="26"/>
      <c r="AE28" s="26"/>
      <c r="AF28" s="26"/>
      <c r="AG28" s="26"/>
      <c r="AH28" s="26"/>
      <c r="AI28" s="26"/>
      <c r="AJ28" s="26"/>
      <c r="AK28" s="26"/>
      <c r="AL28" s="26"/>
      <c r="AM28" s="26"/>
    </row>
    <row r="29" s="6" customFormat="1" ht="131.25" spans="1:39">
      <c r="A29" s="26">
        <v>22</v>
      </c>
      <c r="B29" s="28" t="s">
        <v>194</v>
      </c>
      <c r="C29" s="34" t="s">
        <v>195</v>
      </c>
      <c r="D29" s="26" t="s">
        <v>77</v>
      </c>
      <c r="E29" s="26" t="s">
        <v>78</v>
      </c>
      <c r="F29" s="26" t="s">
        <v>49</v>
      </c>
      <c r="G29" s="26" t="s">
        <v>69</v>
      </c>
      <c r="H29" s="34" t="s">
        <v>196</v>
      </c>
      <c r="I29" s="34" t="s">
        <v>197</v>
      </c>
      <c r="J29" s="26" t="s">
        <v>198</v>
      </c>
      <c r="K29" s="26">
        <v>1</v>
      </c>
      <c r="L29" s="50" t="s">
        <v>54</v>
      </c>
      <c r="M29" s="29" t="s">
        <v>55</v>
      </c>
      <c r="N29" s="26" t="s">
        <v>56</v>
      </c>
      <c r="O29" s="50">
        <v>1500</v>
      </c>
      <c r="P29" s="50">
        <v>1500</v>
      </c>
      <c r="Q29" s="50"/>
      <c r="R29" s="50">
        <f t="shared" si="4"/>
        <v>1500</v>
      </c>
      <c r="S29" s="50">
        <v>1500</v>
      </c>
      <c r="T29" s="50"/>
      <c r="U29" s="50"/>
      <c r="V29" s="50"/>
      <c r="W29" s="50"/>
      <c r="X29" s="50"/>
      <c r="Y29" s="50"/>
      <c r="Z29" s="50"/>
      <c r="AA29" s="50"/>
      <c r="AB29" s="49" t="s">
        <v>84</v>
      </c>
      <c r="AC29" s="26"/>
      <c r="AD29" s="26"/>
      <c r="AE29" s="26"/>
      <c r="AF29" s="26"/>
      <c r="AG29" s="26"/>
      <c r="AH29" s="26"/>
      <c r="AI29" s="26"/>
      <c r="AJ29" s="26"/>
      <c r="AK29" s="26"/>
      <c r="AL29" s="26"/>
      <c r="AM29" s="26"/>
    </row>
    <row r="30" s="6" customFormat="1" ht="93.75" spans="1:39">
      <c r="A30" s="26">
        <v>23</v>
      </c>
      <c r="B30" s="28" t="s">
        <v>199</v>
      </c>
      <c r="C30" s="34" t="s">
        <v>200</v>
      </c>
      <c r="D30" s="26" t="s">
        <v>47</v>
      </c>
      <c r="E30" s="26" t="s">
        <v>201</v>
      </c>
      <c r="F30" s="26" t="s">
        <v>49</v>
      </c>
      <c r="G30" s="26"/>
      <c r="H30" s="35" t="s">
        <v>185</v>
      </c>
      <c r="I30" s="63" t="s">
        <v>202</v>
      </c>
      <c r="J30" s="26" t="s">
        <v>203</v>
      </c>
      <c r="K30" s="26">
        <v>1960</v>
      </c>
      <c r="L30" s="50" t="s">
        <v>54</v>
      </c>
      <c r="M30" s="50" t="s">
        <v>116</v>
      </c>
      <c r="N30" s="50" t="s">
        <v>117</v>
      </c>
      <c r="O30" s="64">
        <v>492.37</v>
      </c>
      <c r="P30" s="64">
        <v>492.37</v>
      </c>
      <c r="Q30" s="50"/>
      <c r="R30" s="50">
        <f t="shared" si="4"/>
        <v>492.37</v>
      </c>
      <c r="S30" s="64">
        <v>492.37</v>
      </c>
      <c r="T30" s="50"/>
      <c r="U30" s="50"/>
      <c r="V30" s="50"/>
      <c r="W30" s="50"/>
      <c r="X30" s="50"/>
      <c r="Y30" s="50"/>
      <c r="Z30" s="50"/>
      <c r="AA30" s="50"/>
      <c r="AB30" s="32" t="s">
        <v>204</v>
      </c>
      <c r="AC30" s="26"/>
      <c r="AD30" s="26"/>
      <c r="AE30" s="26"/>
      <c r="AF30" s="26"/>
      <c r="AG30" s="26"/>
      <c r="AH30" s="26"/>
      <c r="AI30" s="26"/>
      <c r="AJ30" s="26"/>
      <c r="AK30" s="26"/>
      <c r="AL30" s="26"/>
      <c r="AM30" s="26"/>
    </row>
    <row r="31" s="6" customFormat="1" ht="93.75" spans="1:39">
      <c r="A31" s="26">
        <v>24</v>
      </c>
      <c r="B31" s="28" t="s">
        <v>205</v>
      </c>
      <c r="C31" s="34" t="s">
        <v>206</v>
      </c>
      <c r="D31" s="26" t="s">
        <v>47</v>
      </c>
      <c r="E31" s="26" t="s">
        <v>201</v>
      </c>
      <c r="F31" s="26" t="s">
        <v>49</v>
      </c>
      <c r="G31" s="26" t="s">
        <v>148</v>
      </c>
      <c r="H31" s="35" t="s">
        <v>207</v>
      </c>
      <c r="I31" s="63" t="s">
        <v>208</v>
      </c>
      <c r="J31" s="26" t="s">
        <v>203</v>
      </c>
      <c r="K31" s="26">
        <v>4000</v>
      </c>
      <c r="L31" s="50" t="s">
        <v>54</v>
      </c>
      <c r="M31" s="50" t="s">
        <v>139</v>
      </c>
      <c r="N31" s="50" t="s">
        <v>140</v>
      </c>
      <c r="O31" s="64">
        <v>1009.49</v>
      </c>
      <c r="P31" s="64">
        <v>1009.49</v>
      </c>
      <c r="Q31" s="50"/>
      <c r="R31" s="50">
        <f t="shared" si="4"/>
        <v>1009.49</v>
      </c>
      <c r="S31" s="64">
        <v>1009.49</v>
      </c>
      <c r="T31" s="50"/>
      <c r="U31" s="50"/>
      <c r="V31" s="50"/>
      <c r="W31" s="50"/>
      <c r="X31" s="50"/>
      <c r="Y31" s="50"/>
      <c r="Z31" s="50"/>
      <c r="AA31" s="50"/>
      <c r="AB31" s="32" t="s">
        <v>204</v>
      </c>
      <c r="AC31" s="26"/>
      <c r="AD31" s="26"/>
      <c r="AE31" s="26"/>
      <c r="AF31" s="26"/>
      <c r="AG31" s="26"/>
      <c r="AH31" s="26"/>
      <c r="AI31" s="26"/>
      <c r="AJ31" s="26"/>
      <c r="AK31" s="26"/>
      <c r="AL31" s="26"/>
      <c r="AM31" s="26"/>
    </row>
    <row r="32" s="6" customFormat="1" ht="112.5" spans="1:39">
      <c r="A32" s="26">
        <v>25</v>
      </c>
      <c r="B32" s="28" t="s">
        <v>209</v>
      </c>
      <c r="C32" s="27" t="s">
        <v>210</v>
      </c>
      <c r="D32" s="26" t="s">
        <v>47</v>
      </c>
      <c r="E32" s="26" t="s">
        <v>201</v>
      </c>
      <c r="F32" s="26" t="s">
        <v>49</v>
      </c>
      <c r="G32" s="26" t="s">
        <v>148</v>
      </c>
      <c r="H32" s="27" t="s">
        <v>211</v>
      </c>
      <c r="I32" s="57" t="s">
        <v>212</v>
      </c>
      <c r="J32" s="26" t="s">
        <v>213</v>
      </c>
      <c r="K32" s="26">
        <v>6.272</v>
      </c>
      <c r="L32" s="50" t="s">
        <v>54</v>
      </c>
      <c r="M32" s="29" t="s">
        <v>214</v>
      </c>
      <c r="N32" s="50" t="s">
        <v>215</v>
      </c>
      <c r="O32" s="65">
        <v>715</v>
      </c>
      <c r="P32" s="65">
        <v>715</v>
      </c>
      <c r="Q32" s="50"/>
      <c r="R32" s="50">
        <f t="shared" si="4"/>
        <v>715</v>
      </c>
      <c r="S32" s="65">
        <v>715</v>
      </c>
      <c r="T32" s="50"/>
      <c r="U32" s="50"/>
      <c r="V32" s="50"/>
      <c r="W32" s="50"/>
      <c r="X32" s="50"/>
      <c r="Y32" s="50"/>
      <c r="Z32" s="50"/>
      <c r="AA32" s="50"/>
      <c r="AB32" s="29" t="s">
        <v>216</v>
      </c>
      <c r="AC32" s="26"/>
      <c r="AD32" s="26"/>
      <c r="AE32" s="26"/>
      <c r="AF32" s="26"/>
      <c r="AG32" s="26"/>
      <c r="AH32" s="26"/>
      <c r="AI32" s="26"/>
      <c r="AJ32" s="26"/>
      <c r="AK32" s="26"/>
      <c r="AL32" s="26"/>
      <c r="AM32" s="26"/>
    </row>
    <row r="33" s="6" customFormat="1" ht="112.5" spans="1:39">
      <c r="A33" s="26">
        <v>26</v>
      </c>
      <c r="B33" s="26" t="s">
        <v>217</v>
      </c>
      <c r="C33" s="36" t="s">
        <v>218</v>
      </c>
      <c r="D33" s="26" t="s">
        <v>47</v>
      </c>
      <c r="E33" s="26" t="s">
        <v>201</v>
      </c>
      <c r="F33" s="26" t="s">
        <v>49</v>
      </c>
      <c r="G33" s="26" t="s">
        <v>148</v>
      </c>
      <c r="H33" s="27" t="s">
        <v>219</v>
      </c>
      <c r="I33" s="57" t="s">
        <v>220</v>
      </c>
      <c r="J33" s="26" t="s">
        <v>213</v>
      </c>
      <c r="K33" s="26">
        <v>6.828</v>
      </c>
      <c r="L33" s="50" t="s">
        <v>54</v>
      </c>
      <c r="M33" s="29" t="s">
        <v>214</v>
      </c>
      <c r="N33" s="50" t="s">
        <v>215</v>
      </c>
      <c r="O33" s="50">
        <v>550</v>
      </c>
      <c r="P33" s="50">
        <v>550</v>
      </c>
      <c r="Q33" s="50"/>
      <c r="R33" s="50">
        <f t="shared" si="4"/>
        <v>550</v>
      </c>
      <c r="S33" s="50">
        <v>550</v>
      </c>
      <c r="T33" s="50"/>
      <c r="U33" s="50"/>
      <c r="V33" s="50"/>
      <c r="W33" s="50"/>
      <c r="X33" s="50"/>
      <c r="Y33" s="50"/>
      <c r="Z33" s="50"/>
      <c r="AA33" s="50"/>
      <c r="AB33" s="29" t="s">
        <v>216</v>
      </c>
      <c r="AC33" s="26"/>
      <c r="AD33" s="26"/>
      <c r="AE33" s="26"/>
      <c r="AF33" s="26"/>
      <c r="AG33" s="26"/>
      <c r="AH33" s="26"/>
      <c r="AI33" s="26"/>
      <c r="AJ33" s="26"/>
      <c r="AK33" s="26"/>
      <c r="AL33" s="26"/>
      <c r="AM33" s="26"/>
    </row>
    <row r="34" s="6" customFormat="1" ht="112.5" spans="1:39">
      <c r="A34" s="26">
        <v>27</v>
      </c>
      <c r="B34" s="26" t="s">
        <v>221</v>
      </c>
      <c r="C34" s="27" t="s">
        <v>222</v>
      </c>
      <c r="D34" s="26" t="s">
        <v>47</v>
      </c>
      <c r="E34" s="26" t="s">
        <v>201</v>
      </c>
      <c r="F34" s="26" t="s">
        <v>49</v>
      </c>
      <c r="G34" s="26" t="s">
        <v>148</v>
      </c>
      <c r="H34" s="36" t="s">
        <v>223</v>
      </c>
      <c r="I34" s="57" t="s">
        <v>224</v>
      </c>
      <c r="J34" s="26" t="s">
        <v>213</v>
      </c>
      <c r="K34" s="26">
        <v>4.394</v>
      </c>
      <c r="L34" s="50" t="s">
        <v>54</v>
      </c>
      <c r="M34" s="29" t="s">
        <v>214</v>
      </c>
      <c r="N34" s="50" t="s">
        <v>215</v>
      </c>
      <c r="O34" s="66">
        <v>375</v>
      </c>
      <c r="P34" s="66">
        <v>375</v>
      </c>
      <c r="Q34" s="50"/>
      <c r="R34" s="50">
        <f t="shared" si="4"/>
        <v>375</v>
      </c>
      <c r="S34" s="66">
        <v>375</v>
      </c>
      <c r="T34" s="50"/>
      <c r="U34" s="50"/>
      <c r="V34" s="50"/>
      <c r="W34" s="50"/>
      <c r="X34" s="50"/>
      <c r="Y34" s="50"/>
      <c r="Z34" s="50"/>
      <c r="AA34" s="50"/>
      <c r="AB34" s="29" t="s">
        <v>216</v>
      </c>
      <c r="AC34" s="26"/>
      <c r="AD34" s="26"/>
      <c r="AE34" s="26"/>
      <c r="AF34" s="26"/>
      <c r="AG34" s="26"/>
      <c r="AH34" s="26"/>
      <c r="AI34" s="26"/>
      <c r="AJ34" s="26"/>
      <c r="AK34" s="26"/>
      <c r="AL34" s="26"/>
      <c r="AM34" s="26"/>
    </row>
    <row r="35" s="6" customFormat="1" ht="112.5" spans="1:39">
      <c r="A35" s="26">
        <v>28</v>
      </c>
      <c r="B35" s="26" t="s">
        <v>225</v>
      </c>
      <c r="C35" s="36" t="s">
        <v>226</v>
      </c>
      <c r="D35" s="26" t="s">
        <v>47</v>
      </c>
      <c r="E35" s="26" t="s">
        <v>201</v>
      </c>
      <c r="F35" s="26" t="s">
        <v>49</v>
      </c>
      <c r="G35" s="26" t="s">
        <v>148</v>
      </c>
      <c r="H35" s="27" t="s">
        <v>227</v>
      </c>
      <c r="I35" s="57" t="s">
        <v>228</v>
      </c>
      <c r="J35" s="36" t="s">
        <v>213</v>
      </c>
      <c r="K35" s="36">
        <v>5.006</v>
      </c>
      <c r="L35" s="50" t="s">
        <v>54</v>
      </c>
      <c r="M35" s="29" t="s">
        <v>214</v>
      </c>
      <c r="N35" s="50" t="s">
        <v>215</v>
      </c>
      <c r="O35" s="66">
        <v>455</v>
      </c>
      <c r="P35" s="66">
        <v>455</v>
      </c>
      <c r="Q35" s="50"/>
      <c r="R35" s="50">
        <f t="shared" si="4"/>
        <v>455</v>
      </c>
      <c r="S35" s="66">
        <v>455</v>
      </c>
      <c r="T35" s="50"/>
      <c r="U35" s="50"/>
      <c r="V35" s="50"/>
      <c r="W35" s="50"/>
      <c r="X35" s="50"/>
      <c r="Y35" s="50"/>
      <c r="Z35" s="50"/>
      <c r="AA35" s="50"/>
      <c r="AB35" s="29" t="s">
        <v>216</v>
      </c>
      <c r="AC35" s="26"/>
      <c r="AD35" s="26"/>
      <c r="AE35" s="26"/>
      <c r="AF35" s="26"/>
      <c r="AG35" s="26"/>
      <c r="AH35" s="26"/>
      <c r="AI35" s="26"/>
      <c r="AJ35" s="26"/>
      <c r="AK35" s="26"/>
      <c r="AL35" s="26"/>
      <c r="AM35" s="26"/>
    </row>
    <row r="36" s="6" customFormat="1" ht="112.5" spans="1:39">
      <c r="A36" s="26">
        <v>29</v>
      </c>
      <c r="B36" s="26" t="s">
        <v>229</v>
      </c>
      <c r="C36" s="36" t="s">
        <v>230</v>
      </c>
      <c r="D36" s="26" t="s">
        <v>47</v>
      </c>
      <c r="E36" s="26" t="s">
        <v>201</v>
      </c>
      <c r="F36" s="26" t="s">
        <v>49</v>
      </c>
      <c r="G36" s="26" t="s">
        <v>148</v>
      </c>
      <c r="H36" s="36" t="s">
        <v>231</v>
      </c>
      <c r="I36" s="57" t="s">
        <v>232</v>
      </c>
      <c r="J36" s="26" t="s">
        <v>213</v>
      </c>
      <c r="K36" s="26">
        <v>5.544</v>
      </c>
      <c r="L36" s="50" t="s">
        <v>54</v>
      </c>
      <c r="M36" s="29" t="s">
        <v>214</v>
      </c>
      <c r="N36" s="50" t="s">
        <v>215</v>
      </c>
      <c r="O36" s="66">
        <v>476</v>
      </c>
      <c r="P36" s="66">
        <v>476</v>
      </c>
      <c r="Q36" s="50"/>
      <c r="R36" s="50">
        <f t="shared" si="4"/>
        <v>476</v>
      </c>
      <c r="S36" s="66">
        <v>476</v>
      </c>
      <c r="T36" s="50"/>
      <c r="U36" s="50"/>
      <c r="V36" s="50"/>
      <c r="W36" s="50"/>
      <c r="X36" s="50"/>
      <c r="Y36" s="50"/>
      <c r="Z36" s="50"/>
      <c r="AA36" s="50"/>
      <c r="AB36" s="29" t="s">
        <v>216</v>
      </c>
      <c r="AC36" s="26"/>
      <c r="AD36" s="26"/>
      <c r="AE36" s="26"/>
      <c r="AF36" s="26"/>
      <c r="AG36" s="26"/>
      <c r="AH36" s="26"/>
      <c r="AI36" s="26"/>
      <c r="AJ36" s="26"/>
      <c r="AK36" s="26"/>
      <c r="AL36" s="26"/>
      <c r="AM36" s="26"/>
    </row>
    <row r="37" s="6" customFormat="1" ht="112.5" spans="1:39">
      <c r="A37" s="26">
        <v>30</v>
      </c>
      <c r="B37" s="26" t="s">
        <v>233</v>
      </c>
      <c r="C37" s="36" t="s">
        <v>234</v>
      </c>
      <c r="D37" s="26" t="s">
        <v>47</v>
      </c>
      <c r="E37" s="26" t="s">
        <v>201</v>
      </c>
      <c r="F37" s="26" t="s">
        <v>49</v>
      </c>
      <c r="G37" s="26" t="s">
        <v>148</v>
      </c>
      <c r="H37" s="36" t="s">
        <v>235</v>
      </c>
      <c r="I37" s="57" t="s">
        <v>236</v>
      </c>
      <c r="J37" s="26" t="s">
        <v>213</v>
      </c>
      <c r="K37" s="26">
        <v>9.151</v>
      </c>
      <c r="L37" s="50" t="s">
        <v>54</v>
      </c>
      <c r="M37" s="29" t="s">
        <v>214</v>
      </c>
      <c r="N37" s="50" t="s">
        <v>215</v>
      </c>
      <c r="O37" s="66">
        <v>830</v>
      </c>
      <c r="P37" s="66">
        <v>830</v>
      </c>
      <c r="Q37" s="50"/>
      <c r="R37" s="50">
        <f t="shared" si="4"/>
        <v>830</v>
      </c>
      <c r="S37" s="66">
        <v>830</v>
      </c>
      <c r="T37" s="50"/>
      <c r="U37" s="50"/>
      <c r="V37" s="50"/>
      <c r="W37" s="50"/>
      <c r="X37" s="50"/>
      <c r="Y37" s="50"/>
      <c r="Z37" s="50"/>
      <c r="AA37" s="50"/>
      <c r="AB37" s="29" t="s">
        <v>216</v>
      </c>
      <c r="AC37" s="26"/>
      <c r="AD37" s="26"/>
      <c r="AE37" s="26"/>
      <c r="AF37" s="26"/>
      <c r="AG37" s="26"/>
      <c r="AH37" s="26"/>
      <c r="AI37" s="26"/>
      <c r="AJ37" s="26"/>
      <c r="AK37" s="26"/>
      <c r="AL37" s="26"/>
      <c r="AM37" s="26"/>
    </row>
    <row r="38" s="6" customFormat="1" ht="112.5" spans="1:39">
      <c r="A38" s="26">
        <v>31</v>
      </c>
      <c r="B38" s="26" t="s">
        <v>237</v>
      </c>
      <c r="C38" s="34" t="s">
        <v>238</v>
      </c>
      <c r="D38" s="26" t="s">
        <v>47</v>
      </c>
      <c r="E38" s="26" t="s">
        <v>201</v>
      </c>
      <c r="F38" s="26" t="s">
        <v>49</v>
      </c>
      <c r="G38" s="26" t="s">
        <v>148</v>
      </c>
      <c r="H38" s="26" t="s">
        <v>239</v>
      </c>
      <c r="I38" s="68" t="s">
        <v>240</v>
      </c>
      <c r="J38" s="26" t="s">
        <v>213</v>
      </c>
      <c r="K38" s="26">
        <v>3.241</v>
      </c>
      <c r="L38" s="50" t="s">
        <v>54</v>
      </c>
      <c r="M38" s="29" t="s">
        <v>214</v>
      </c>
      <c r="N38" s="50" t="s">
        <v>215</v>
      </c>
      <c r="O38" s="64">
        <v>336.12</v>
      </c>
      <c r="P38" s="64">
        <v>336.12</v>
      </c>
      <c r="Q38" s="50"/>
      <c r="R38" s="50">
        <f t="shared" si="4"/>
        <v>336.12</v>
      </c>
      <c r="S38" s="66">
        <v>336.12</v>
      </c>
      <c r="T38" s="50"/>
      <c r="U38" s="50"/>
      <c r="V38" s="50"/>
      <c r="W38" s="50"/>
      <c r="X38" s="50"/>
      <c r="Y38" s="50"/>
      <c r="Z38" s="50"/>
      <c r="AA38" s="50"/>
      <c r="AB38" s="29" t="s">
        <v>216</v>
      </c>
      <c r="AC38" s="26"/>
      <c r="AD38" s="26"/>
      <c r="AE38" s="26"/>
      <c r="AF38" s="26"/>
      <c r="AG38" s="26"/>
      <c r="AH38" s="26"/>
      <c r="AI38" s="26"/>
      <c r="AJ38" s="26"/>
      <c r="AK38" s="26"/>
      <c r="AL38" s="26"/>
      <c r="AM38" s="26"/>
    </row>
    <row r="39" s="6" customFormat="1" ht="112.5" spans="1:39">
      <c r="A39" s="26">
        <v>32</v>
      </c>
      <c r="B39" s="26" t="s">
        <v>241</v>
      </c>
      <c r="C39" s="26" t="s">
        <v>242</v>
      </c>
      <c r="D39" s="26" t="s">
        <v>47</v>
      </c>
      <c r="E39" s="26" t="s">
        <v>201</v>
      </c>
      <c r="F39" s="26" t="s">
        <v>49</v>
      </c>
      <c r="G39" s="26" t="s">
        <v>148</v>
      </c>
      <c r="H39" s="26" t="s">
        <v>243</v>
      </c>
      <c r="I39" s="49" t="s">
        <v>244</v>
      </c>
      <c r="J39" s="26" t="s">
        <v>213</v>
      </c>
      <c r="K39" s="26">
        <v>5.6</v>
      </c>
      <c r="L39" s="50" t="s">
        <v>54</v>
      </c>
      <c r="M39" s="29" t="s">
        <v>214</v>
      </c>
      <c r="N39" s="50" t="s">
        <v>215</v>
      </c>
      <c r="O39" s="69">
        <v>487.2</v>
      </c>
      <c r="P39" s="69">
        <v>487.2</v>
      </c>
      <c r="Q39" s="50"/>
      <c r="R39" s="50">
        <f t="shared" si="4"/>
        <v>487.2</v>
      </c>
      <c r="S39" s="69">
        <v>487.2</v>
      </c>
      <c r="T39" s="50"/>
      <c r="U39" s="50"/>
      <c r="V39" s="50"/>
      <c r="W39" s="50"/>
      <c r="X39" s="50"/>
      <c r="Y39" s="50"/>
      <c r="Z39" s="50"/>
      <c r="AA39" s="50"/>
      <c r="AB39" s="29" t="s">
        <v>216</v>
      </c>
      <c r="AC39" s="26"/>
      <c r="AD39" s="26"/>
      <c r="AE39" s="26"/>
      <c r="AF39" s="26"/>
      <c r="AG39" s="26"/>
      <c r="AH39" s="26"/>
      <c r="AI39" s="26"/>
      <c r="AJ39" s="26"/>
      <c r="AK39" s="26"/>
      <c r="AL39" s="26"/>
      <c r="AM39" s="26"/>
    </row>
    <row r="40" s="6" customFormat="1" ht="112.5" spans="1:39">
      <c r="A40" s="26">
        <v>33</v>
      </c>
      <c r="B40" s="26" t="s">
        <v>245</v>
      </c>
      <c r="C40" s="27" t="s">
        <v>246</v>
      </c>
      <c r="D40" s="26" t="s">
        <v>47</v>
      </c>
      <c r="E40" s="26" t="s">
        <v>201</v>
      </c>
      <c r="F40" s="26" t="s">
        <v>49</v>
      </c>
      <c r="G40" s="26" t="s">
        <v>148</v>
      </c>
      <c r="H40" s="27" t="s">
        <v>247</v>
      </c>
      <c r="I40" s="57" t="s">
        <v>248</v>
      </c>
      <c r="J40" s="26" t="s">
        <v>213</v>
      </c>
      <c r="K40" s="26">
        <v>4.371</v>
      </c>
      <c r="L40" s="50" t="s">
        <v>54</v>
      </c>
      <c r="M40" s="29" t="s">
        <v>214</v>
      </c>
      <c r="N40" s="50" t="s">
        <v>215</v>
      </c>
      <c r="O40" s="64">
        <v>914.64</v>
      </c>
      <c r="P40" s="64">
        <v>914.64</v>
      </c>
      <c r="Q40" s="50"/>
      <c r="R40" s="51">
        <f t="shared" si="4"/>
        <v>914.64</v>
      </c>
      <c r="S40" s="64">
        <v>914.64</v>
      </c>
      <c r="T40" s="50"/>
      <c r="U40" s="50"/>
      <c r="V40" s="50"/>
      <c r="W40" s="50"/>
      <c r="X40" s="50"/>
      <c r="Y40" s="50"/>
      <c r="Z40" s="50"/>
      <c r="AA40" s="50"/>
      <c r="AB40" s="29" t="s">
        <v>216</v>
      </c>
      <c r="AC40" s="26"/>
      <c r="AD40" s="26"/>
      <c r="AE40" s="26"/>
      <c r="AF40" s="26"/>
      <c r="AG40" s="26"/>
      <c r="AH40" s="26"/>
      <c r="AI40" s="26"/>
      <c r="AJ40" s="26"/>
      <c r="AK40" s="26"/>
      <c r="AL40" s="26"/>
      <c r="AM40" s="26"/>
    </row>
    <row r="41" s="6" customFormat="1" ht="112.5" spans="1:39">
      <c r="A41" s="26">
        <v>34</v>
      </c>
      <c r="B41" s="26" t="s">
        <v>249</v>
      </c>
      <c r="C41" s="26" t="s">
        <v>250</v>
      </c>
      <c r="D41" s="26" t="s">
        <v>47</v>
      </c>
      <c r="E41" s="26" t="s">
        <v>201</v>
      </c>
      <c r="F41" s="26" t="s">
        <v>49</v>
      </c>
      <c r="G41" s="26" t="s">
        <v>148</v>
      </c>
      <c r="H41" s="26" t="s">
        <v>251</v>
      </c>
      <c r="I41" s="57" t="s">
        <v>252</v>
      </c>
      <c r="J41" s="26" t="s">
        <v>213</v>
      </c>
      <c r="K41" s="26">
        <v>4.614</v>
      </c>
      <c r="L41" s="50" t="s">
        <v>54</v>
      </c>
      <c r="M41" s="29" t="s">
        <v>214</v>
      </c>
      <c r="N41" s="50" t="s">
        <v>215</v>
      </c>
      <c r="O41" s="66">
        <v>439</v>
      </c>
      <c r="P41" s="66">
        <v>439</v>
      </c>
      <c r="Q41" s="50"/>
      <c r="R41" s="50">
        <f t="shared" si="4"/>
        <v>439</v>
      </c>
      <c r="S41" s="66">
        <v>439</v>
      </c>
      <c r="T41" s="50"/>
      <c r="U41" s="50"/>
      <c r="V41" s="50"/>
      <c r="W41" s="50"/>
      <c r="X41" s="50"/>
      <c r="Y41" s="50"/>
      <c r="Z41" s="50"/>
      <c r="AA41" s="50"/>
      <c r="AB41" s="29" t="s">
        <v>216</v>
      </c>
      <c r="AC41" s="26"/>
      <c r="AD41" s="26"/>
      <c r="AE41" s="26"/>
      <c r="AF41" s="26"/>
      <c r="AG41" s="26"/>
      <c r="AH41" s="26"/>
      <c r="AI41" s="26"/>
      <c r="AJ41" s="26"/>
      <c r="AK41" s="26"/>
      <c r="AL41" s="26"/>
      <c r="AM41" s="26"/>
    </row>
    <row r="42" s="6" customFormat="1" ht="75" spans="1:39">
      <c r="A42" s="26">
        <v>35</v>
      </c>
      <c r="B42" s="26" t="s">
        <v>253</v>
      </c>
      <c r="C42" s="35" t="s">
        <v>254</v>
      </c>
      <c r="D42" s="26" t="s">
        <v>47</v>
      </c>
      <c r="E42" s="26" t="s">
        <v>255</v>
      </c>
      <c r="F42" s="26" t="s">
        <v>49</v>
      </c>
      <c r="G42" s="26" t="s">
        <v>148</v>
      </c>
      <c r="H42" s="35" t="s">
        <v>139</v>
      </c>
      <c r="I42" s="63" t="s">
        <v>256</v>
      </c>
      <c r="J42" s="26"/>
      <c r="K42" s="26"/>
      <c r="L42" s="50" t="s">
        <v>44</v>
      </c>
      <c r="M42" s="29" t="s">
        <v>257</v>
      </c>
      <c r="N42" s="50" t="s">
        <v>258</v>
      </c>
      <c r="O42" s="50">
        <v>3000</v>
      </c>
      <c r="P42" s="50">
        <v>3000</v>
      </c>
      <c r="Q42" s="50"/>
      <c r="R42" s="50">
        <f t="shared" ref="R42:R51" si="5">S42+T42+U42+V42+W42</f>
        <v>3000</v>
      </c>
      <c r="S42" s="50">
        <v>3000</v>
      </c>
      <c r="T42" s="50"/>
      <c r="U42" s="50"/>
      <c r="V42" s="50"/>
      <c r="W42" s="50"/>
      <c r="X42" s="50"/>
      <c r="Y42" s="50"/>
      <c r="Z42" s="50"/>
      <c r="AA42" s="50"/>
      <c r="AB42" s="26" t="s">
        <v>259</v>
      </c>
      <c r="AC42" s="26"/>
      <c r="AD42" s="26"/>
      <c r="AE42" s="26"/>
      <c r="AF42" s="26"/>
      <c r="AG42" s="26"/>
      <c r="AH42" s="26"/>
      <c r="AI42" s="26"/>
      <c r="AJ42" s="26"/>
      <c r="AK42" s="26"/>
      <c r="AL42" s="26"/>
      <c r="AM42" s="26"/>
    </row>
    <row r="43" s="6" customFormat="1" ht="93.75" spans="1:39">
      <c r="A43" s="26">
        <v>36</v>
      </c>
      <c r="B43" s="26" t="s">
        <v>260</v>
      </c>
      <c r="C43" s="26" t="s">
        <v>261</v>
      </c>
      <c r="D43" s="26" t="s">
        <v>77</v>
      </c>
      <c r="E43" s="26" t="s">
        <v>262</v>
      </c>
      <c r="F43" s="26" t="s">
        <v>49</v>
      </c>
      <c r="G43" s="26" t="s">
        <v>148</v>
      </c>
      <c r="H43" s="26" t="s">
        <v>263</v>
      </c>
      <c r="I43" s="49" t="s">
        <v>264</v>
      </c>
      <c r="J43" s="26" t="s">
        <v>90</v>
      </c>
      <c r="K43" s="26">
        <v>15</v>
      </c>
      <c r="L43" s="50" t="s">
        <v>54</v>
      </c>
      <c r="M43" s="29" t="s">
        <v>265</v>
      </c>
      <c r="N43" s="50" t="s">
        <v>266</v>
      </c>
      <c r="O43" s="50">
        <v>900</v>
      </c>
      <c r="P43" s="50">
        <v>900</v>
      </c>
      <c r="Q43" s="50"/>
      <c r="R43" s="50">
        <f t="shared" si="5"/>
        <v>900</v>
      </c>
      <c r="S43" s="50">
        <v>900</v>
      </c>
      <c r="T43" s="50"/>
      <c r="U43" s="50"/>
      <c r="V43" s="50"/>
      <c r="W43" s="50"/>
      <c r="X43" s="50"/>
      <c r="Y43" s="50"/>
      <c r="Z43" s="50"/>
      <c r="AA43" s="50"/>
      <c r="AB43" s="26" t="s">
        <v>267</v>
      </c>
      <c r="AC43" s="26"/>
      <c r="AD43" s="26"/>
      <c r="AE43" s="26"/>
      <c r="AF43" s="26"/>
      <c r="AG43" s="26"/>
      <c r="AH43" s="26"/>
      <c r="AI43" s="26"/>
      <c r="AJ43" s="26"/>
      <c r="AK43" s="26"/>
      <c r="AL43" s="26"/>
      <c r="AM43" s="26"/>
    </row>
    <row r="44" s="6" customFormat="1" ht="93.75" spans="1:39">
      <c r="A44" s="26">
        <v>37</v>
      </c>
      <c r="B44" s="26" t="s">
        <v>268</v>
      </c>
      <c r="C44" s="36" t="s">
        <v>269</v>
      </c>
      <c r="D44" s="29" t="s">
        <v>77</v>
      </c>
      <c r="E44" s="29" t="s">
        <v>270</v>
      </c>
      <c r="F44" s="26" t="s">
        <v>49</v>
      </c>
      <c r="G44" s="26" t="s">
        <v>148</v>
      </c>
      <c r="H44" s="36" t="s">
        <v>271</v>
      </c>
      <c r="I44" s="134" t="s">
        <v>272</v>
      </c>
      <c r="J44" s="26" t="s">
        <v>213</v>
      </c>
      <c r="K44" s="26">
        <v>331.81</v>
      </c>
      <c r="L44" s="50" t="s">
        <v>54</v>
      </c>
      <c r="M44" s="29" t="s">
        <v>214</v>
      </c>
      <c r="N44" s="50" t="s">
        <v>215</v>
      </c>
      <c r="O44" s="65">
        <v>9100</v>
      </c>
      <c r="P44" s="65">
        <v>9100</v>
      </c>
      <c r="Q44" s="50"/>
      <c r="R44" s="50">
        <f t="shared" si="5"/>
        <v>9100</v>
      </c>
      <c r="S44" s="65">
        <v>9100</v>
      </c>
      <c r="T44" s="50"/>
      <c r="U44" s="50"/>
      <c r="V44" s="50"/>
      <c r="W44" s="50"/>
      <c r="X44" s="50"/>
      <c r="Y44" s="50"/>
      <c r="Z44" s="50"/>
      <c r="AA44" s="50"/>
      <c r="AB44" s="29" t="s">
        <v>273</v>
      </c>
      <c r="AC44" s="26"/>
      <c r="AD44" s="26"/>
      <c r="AE44" s="26"/>
      <c r="AF44" s="26"/>
      <c r="AG44" s="26"/>
      <c r="AH44" s="26"/>
      <c r="AI44" s="26"/>
      <c r="AJ44" s="26"/>
      <c r="AK44" s="26"/>
      <c r="AL44" s="26"/>
      <c r="AM44" s="26"/>
    </row>
    <row r="45" s="6" customFormat="1" ht="93.75" spans="1:39">
      <c r="A45" s="26">
        <v>38</v>
      </c>
      <c r="B45" s="26" t="s">
        <v>274</v>
      </c>
      <c r="C45" s="35" t="s">
        <v>275</v>
      </c>
      <c r="D45" s="26" t="s">
        <v>77</v>
      </c>
      <c r="E45" s="26" t="s">
        <v>78</v>
      </c>
      <c r="F45" s="26" t="s">
        <v>49</v>
      </c>
      <c r="G45" s="26" t="s">
        <v>148</v>
      </c>
      <c r="H45" s="35" t="s">
        <v>276</v>
      </c>
      <c r="I45" s="63" t="s">
        <v>277</v>
      </c>
      <c r="J45" s="26" t="s">
        <v>278</v>
      </c>
      <c r="K45" s="26">
        <v>6.3</v>
      </c>
      <c r="L45" s="50" t="s">
        <v>54</v>
      </c>
      <c r="M45" s="29" t="s">
        <v>139</v>
      </c>
      <c r="N45" s="50" t="s">
        <v>140</v>
      </c>
      <c r="O45" s="64">
        <v>323.96</v>
      </c>
      <c r="P45" s="64">
        <v>323.96</v>
      </c>
      <c r="Q45" s="50"/>
      <c r="R45" s="50">
        <f t="shared" si="5"/>
        <v>323.96</v>
      </c>
      <c r="S45" s="64">
        <v>323.96</v>
      </c>
      <c r="T45" s="50"/>
      <c r="U45" s="50"/>
      <c r="V45" s="50"/>
      <c r="W45" s="50"/>
      <c r="X45" s="50"/>
      <c r="Y45" s="50"/>
      <c r="Z45" s="50"/>
      <c r="AA45" s="50"/>
      <c r="AB45" s="32" t="s">
        <v>84</v>
      </c>
      <c r="AC45" s="26"/>
      <c r="AD45" s="26"/>
      <c r="AE45" s="26"/>
      <c r="AF45" s="26"/>
      <c r="AG45" s="26"/>
      <c r="AH45" s="26"/>
      <c r="AI45" s="26"/>
      <c r="AJ45" s="26"/>
      <c r="AK45" s="26"/>
      <c r="AL45" s="26"/>
      <c r="AM45" s="26"/>
    </row>
    <row r="46" s="6" customFormat="1" ht="93.75" spans="1:39">
      <c r="A46" s="26">
        <v>39</v>
      </c>
      <c r="B46" s="26" t="s">
        <v>279</v>
      </c>
      <c r="C46" s="35" t="s">
        <v>280</v>
      </c>
      <c r="D46" s="26" t="s">
        <v>77</v>
      </c>
      <c r="E46" s="26" t="s">
        <v>78</v>
      </c>
      <c r="F46" s="26" t="s">
        <v>49</v>
      </c>
      <c r="G46" s="26" t="s">
        <v>148</v>
      </c>
      <c r="H46" s="35" t="s">
        <v>281</v>
      </c>
      <c r="I46" s="63" t="s">
        <v>282</v>
      </c>
      <c r="J46" s="26" t="s">
        <v>278</v>
      </c>
      <c r="K46" s="26">
        <v>20</v>
      </c>
      <c r="L46" s="50" t="s">
        <v>54</v>
      </c>
      <c r="M46" s="29" t="s">
        <v>139</v>
      </c>
      <c r="N46" s="50" t="s">
        <v>140</v>
      </c>
      <c r="O46" s="69">
        <v>1030.8</v>
      </c>
      <c r="P46" s="69">
        <v>1030.8</v>
      </c>
      <c r="Q46" s="50"/>
      <c r="R46" s="50">
        <f t="shared" si="5"/>
        <v>1030.8</v>
      </c>
      <c r="S46" s="69">
        <v>1030.8</v>
      </c>
      <c r="T46" s="50"/>
      <c r="U46" s="50"/>
      <c r="V46" s="50"/>
      <c r="W46" s="50"/>
      <c r="X46" s="50"/>
      <c r="Y46" s="50"/>
      <c r="Z46" s="50"/>
      <c r="AA46" s="50"/>
      <c r="AB46" s="32" t="s">
        <v>84</v>
      </c>
      <c r="AC46" s="26"/>
      <c r="AD46" s="26"/>
      <c r="AE46" s="26"/>
      <c r="AF46" s="26"/>
      <c r="AG46" s="26"/>
      <c r="AH46" s="26"/>
      <c r="AI46" s="26"/>
      <c r="AJ46" s="26"/>
      <c r="AK46" s="26"/>
      <c r="AL46" s="26"/>
      <c r="AM46" s="26"/>
    </row>
    <row r="47" s="6" customFormat="1" ht="93.75" spans="1:39">
      <c r="A47" s="26">
        <v>40</v>
      </c>
      <c r="B47" s="26" t="s">
        <v>283</v>
      </c>
      <c r="C47" s="35" t="s">
        <v>284</v>
      </c>
      <c r="D47" s="26" t="s">
        <v>77</v>
      </c>
      <c r="E47" s="26" t="s">
        <v>78</v>
      </c>
      <c r="F47" s="26" t="s">
        <v>49</v>
      </c>
      <c r="G47" s="26" t="s">
        <v>148</v>
      </c>
      <c r="H47" s="35" t="s">
        <v>285</v>
      </c>
      <c r="I47" s="63" t="s">
        <v>286</v>
      </c>
      <c r="J47" s="26" t="s">
        <v>278</v>
      </c>
      <c r="K47" s="26">
        <v>11640</v>
      </c>
      <c r="L47" s="50" t="s">
        <v>54</v>
      </c>
      <c r="M47" s="29" t="s">
        <v>139</v>
      </c>
      <c r="N47" s="50" t="s">
        <v>140</v>
      </c>
      <c r="O47" s="64">
        <v>868.12</v>
      </c>
      <c r="P47" s="64">
        <v>868.12</v>
      </c>
      <c r="Q47" s="50"/>
      <c r="R47" s="50">
        <f t="shared" si="5"/>
        <v>868.12</v>
      </c>
      <c r="S47" s="64">
        <v>868.12</v>
      </c>
      <c r="T47" s="50"/>
      <c r="U47" s="50"/>
      <c r="V47" s="50"/>
      <c r="W47" s="50"/>
      <c r="X47" s="50"/>
      <c r="Y47" s="50"/>
      <c r="Z47" s="50"/>
      <c r="AA47" s="50"/>
      <c r="AB47" s="32" t="s">
        <v>84</v>
      </c>
      <c r="AC47" s="26"/>
      <c r="AD47" s="26"/>
      <c r="AE47" s="26"/>
      <c r="AF47" s="26"/>
      <c r="AG47" s="26"/>
      <c r="AH47" s="26"/>
      <c r="AI47" s="26"/>
      <c r="AJ47" s="26"/>
      <c r="AK47" s="26"/>
      <c r="AL47" s="26"/>
      <c r="AM47" s="26"/>
    </row>
    <row r="48" s="6" customFormat="1" ht="112.5" spans="1:39">
      <c r="A48" s="26">
        <v>41</v>
      </c>
      <c r="B48" s="26" t="s">
        <v>287</v>
      </c>
      <c r="C48" s="35" t="s">
        <v>288</v>
      </c>
      <c r="D48" s="26" t="s">
        <v>77</v>
      </c>
      <c r="E48" s="26" t="s">
        <v>78</v>
      </c>
      <c r="F48" s="26" t="s">
        <v>49</v>
      </c>
      <c r="G48" s="26" t="s">
        <v>148</v>
      </c>
      <c r="H48" s="35" t="s">
        <v>289</v>
      </c>
      <c r="I48" s="63" t="s">
        <v>290</v>
      </c>
      <c r="J48" s="26" t="s">
        <v>291</v>
      </c>
      <c r="K48" s="26">
        <v>15255</v>
      </c>
      <c r="L48" s="50" t="s">
        <v>54</v>
      </c>
      <c r="M48" s="29" t="s">
        <v>139</v>
      </c>
      <c r="N48" s="50" t="s">
        <v>140</v>
      </c>
      <c r="O48" s="66">
        <v>1250</v>
      </c>
      <c r="P48" s="66">
        <v>1250</v>
      </c>
      <c r="Q48" s="50"/>
      <c r="R48" s="50">
        <f t="shared" si="5"/>
        <v>1250</v>
      </c>
      <c r="S48" s="66">
        <v>1250</v>
      </c>
      <c r="T48" s="50"/>
      <c r="U48" s="50"/>
      <c r="V48" s="50"/>
      <c r="W48" s="50"/>
      <c r="X48" s="50"/>
      <c r="Y48" s="50"/>
      <c r="Z48" s="50"/>
      <c r="AA48" s="50"/>
      <c r="AB48" s="32" t="s">
        <v>84</v>
      </c>
      <c r="AC48" s="26"/>
      <c r="AD48" s="26"/>
      <c r="AE48" s="26"/>
      <c r="AF48" s="26"/>
      <c r="AG48" s="26"/>
      <c r="AH48" s="26"/>
      <c r="AI48" s="26"/>
      <c r="AJ48" s="26"/>
      <c r="AK48" s="26"/>
      <c r="AL48" s="26"/>
      <c r="AM48" s="26"/>
    </row>
    <row r="49" s="6" customFormat="1" ht="225" spans="1:39">
      <c r="A49" s="26">
        <v>42</v>
      </c>
      <c r="B49" s="26" t="s">
        <v>292</v>
      </c>
      <c r="C49" s="35" t="s">
        <v>293</v>
      </c>
      <c r="D49" s="26" t="s">
        <v>77</v>
      </c>
      <c r="E49" s="26" t="s">
        <v>294</v>
      </c>
      <c r="F49" s="26" t="s">
        <v>49</v>
      </c>
      <c r="G49" s="26" t="s">
        <v>295</v>
      </c>
      <c r="H49" s="35" t="s">
        <v>296</v>
      </c>
      <c r="I49" s="63" t="s">
        <v>297</v>
      </c>
      <c r="J49" s="26" t="s">
        <v>104</v>
      </c>
      <c r="K49" s="26"/>
      <c r="L49" s="50" t="s">
        <v>54</v>
      </c>
      <c r="M49" s="29" t="s">
        <v>139</v>
      </c>
      <c r="N49" s="50" t="s">
        <v>140</v>
      </c>
      <c r="O49" s="66">
        <v>1300</v>
      </c>
      <c r="P49" s="66">
        <v>1300</v>
      </c>
      <c r="Q49" s="50"/>
      <c r="R49" s="50">
        <f t="shared" si="5"/>
        <v>1300</v>
      </c>
      <c r="S49" s="66">
        <v>1300</v>
      </c>
      <c r="T49" s="50"/>
      <c r="U49" s="50"/>
      <c r="V49" s="50"/>
      <c r="W49" s="50"/>
      <c r="X49" s="50"/>
      <c r="Y49" s="50"/>
      <c r="Z49" s="50"/>
      <c r="AA49" s="50"/>
      <c r="AB49" s="26" t="s">
        <v>298</v>
      </c>
      <c r="AC49" s="26"/>
      <c r="AD49" s="26"/>
      <c r="AE49" s="26"/>
      <c r="AF49" s="26"/>
      <c r="AG49" s="26"/>
      <c r="AH49" s="26"/>
      <c r="AI49" s="26"/>
      <c r="AJ49" s="26"/>
      <c r="AK49" s="26"/>
      <c r="AL49" s="26"/>
      <c r="AM49" s="26"/>
    </row>
    <row r="50" s="6" customFormat="1" ht="101.25" spans="1:39">
      <c r="A50" s="26">
        <v>43</v>
      </c>
      <c r="B50" s="26" t="s">
        <v>299</v>
      </c>
      <c r="C50" s="101" t="s">
        <v>300</v>
      </c>
      <c r="D50" s="26" t="s">
        <v>77</v>
      </c>
      <c r="E50" s="26" t="s">
        <v>78</v>
      </c>
      <c r="F50" s="26" t="s">
        <v>49</v>
      </c>
      <c r="G50" s="26" t="s">
        <v>148</v>
      </c>
      <c r="H50" s="101" t="s">
        <v>301</v>
      </c>
      <c r="I50" s="106" t="s">
        <v>302</v>
      </c>
      <c r="J50" s="26" t="s">
        <v>81</v>
      </c>
      <c r="K50" s="26">
        <v>8970</v>
      </c>
      <c r="L50" s="50" t="s">
        <v>54</v>
      </c>
      <c r="M50" s="29" t="s">
        <v>139</v>
      </c>
      <c r="N50" s="50" t="s">
        <v>140</v>
      </c>
      <c r="O50" s="135">
        <v>554.41</v>
      </c>
      <c r="P50" s="135">
        <v>554.41</v>
      </c>
      <c r="Q50" s="50"/>
      <c r="R50" s="51">
        <f t="shared" si="5"/>
        <v>554.41</v>
      </c>
      <c r="S50" s="135">
        <v>554.41</v>
      </c>
      <c r="T50" s="50"/>
      <c r="U50" s="50"/>
      <c r="V50" s="50"/>
      <c r="W50" s="50"/>
      <c r="X50" s="50"/>
      <c r="Y50" s="50"/>
      <c r="Z50" s="50"/>
      <c r="AA50" s="50"/>
      <c r="AB50" s="32" t="s">
        <v>84</v>
      </c>
      <c r="AC50" s="26"/>
      <c r="AD50" s="26"/>
      <c r="AE50" s="26"/>
      <c r="AF50" s="26"/>
      <c r="AG50" s="26"/>
      <c r="AH50" s="26"/>
      <c r="AI50" s="26"/>
      <c r="AJ50" s="26"/>
      <c r="AK50" s="26"/>
      <c r="AL50" s="26"/>
      <c r="AM50" s="26"/>
    </row>
    <row r="51" s="6" customFormat="1" ht="93.75" spans="1:39">
      <c r="A51" s="26">
        <v>44</v>
      </c>
      <c r="B51" s="26" t="s">
        <v>303</v>
      </c>
      <c r="C51" s="101" t="s">
        <v>304</v>
      </c>
      <c r="D51" s="26" t="s">
        <v>77</v>
      </c>
      <c r="E51" s="26" t="s">
        <v>78</v>
      </c>
      <c r="F51" s="26" t="s">
        <v>49</v>
      </c>
      <c r="G51" s="26" t="s">
        <v>148</v>
      </c>
      <c r="H51" s="101" t="s">
        <v>305</v>
      </c>
      <c r="I51" s="121" t="s">
        <v>306</v>
      </c>
      <c r="J51" s="26" t="s">
        <v>81</v>
      </c>
      <c r="K51" s="26">
        <v>4816</v>
      </c>
      <c r="L51" s="50" t="s">
        <v>54</v>
      </c>
      <c r="M51" s="29" t="s">
        <v>139</v>
      </c>
      <c r="N51" s="50" t="s">
        <v>140</v>
      </c>
      <c r="O51" s="135">
        <v>363</v>
      </c>
      <c r="P51" s="135">
        <v>363</v>
      </c>
      <c r="Q51" s="50"/>
      <c r="R51" s="50">
        <f t="shared" si="5"/>
        <v>363</v>
      </c>
      <c r="S51" s="135">
        <v>363</v>
      </c>
      <c r="T51" s="50"/>
      <c r="U51" s="50"/>
      <c r="V51" s="50"/>
      <c r="W51" s="50"/>
      <c r="X51" s="50"/>
      <c r="Y51" s="50"/>
      <c r="Z51" s="50"/>
      <c r="AA51" s="50"/>
      <c r="AB51" s="32" t="s">
        <v>84</v>
      </c>
      <c r="AC51" s="26"/>
      <c r="AD51" s="26"/>
      <c r="AE51" s="26"/>
      <c r="AF51" s="26"/>
      <c r="AG51" s="26"/>
      <c r="AH51" s="26"/>
      <c r="AI51" s="26"/>
      <c r="AJ51" s="26"/>
      <c r="AK51" s="26"/>
      <c r="AL51" s="26"/>
      <c r="AM51" s="26"/>
    </row>
    <row r="52" s="6" customFormat="1" ht="187.5" spans="1:39">
      <c r="A52" s="26">
        <v>45</v>
      </c>
      <c r="B52" s="26" t="s">
        <v>307</v>
      </c>
      <c r="C52" s="26" t="s">
        <v>308</v>
      </c>
      <c r="D52" s="26" t="s">
        <v>77</v>
      </c>
      <c r="E52" s="26" t="s">
        <v>78</v>
      </c>
      <c r="F52" s="26" t="s">
        <v>49</v>
      </c>
      <c r="G52" s="26" t="s">
        <v>69</v>
      </c>
      <c r="H52" s="27" t="s">
        <v>309</v>
      </c>
      <c r="I52" s="49" t="s">
        <v>310</v>
      </c>
      <c r="J52" s="26" t="s">
        <v>81</v>
      </c>
      <c r="K52" s="26">
        <v>32883.8</v>
      </c>
      <c r="L52" s="50" t="s">
        <v>54</v>
      </c>
      <c r="M52" s="29" t="s">
        <v>116</v>
      </c>
      <c r="N52" s="50" t="s">
        <v>117</v>
      </c>
      <c r="O52" s="50">
        <v>2250</v>
      </c>
      <c r="P52" s="50">
        <v>2250</v>
      </c>
      <c r="Q52" s="50"/>
      <c r="R52" s="50">
        <f t="shared" ref="R52:R66" si="6">S52+T52+U52+V52+W52</f>
        <v>2250</v>
      </c>
      <c r="S52" s="50">
        <v>2250</v>
      </c>
      <c r="T52" s="50"/>
      <c r="U52" s="50"/>
      <c r="V52" s="50"/>
      <c r="W52" s="50"/>
      <c r="X52" s="50"/>
      <c r="Y52" s="50"/>
      <c r="Z52" s="50"/>
      <c r="AA52" s="50"/>
      <c r="AB52" s="26" t="s">
        <v>311</v>
      </c>
      <c r="AC52" s="26"/>
      <c r="AD52" s="26" t="s">
        <v>85</v>
      </c>
      <c r="AE52" s="26">
        <v>1</v>
      </c>
      <c r="AF52" s="26"/>
      <c r="AG52" s="26"/>
      <c r="AH52" s="26"/>
      <c r="AI52" s="26"/>
      <c r="AJ52" s="26"/>
      <c r="AK52" s="26"/>
      <c r="AL52" s="26"/>
      <c r="AM52" s="26" t="s">
        <v>85</v>
      </c>
    </row>
    <row r="53" s="6" customFormat="1" ht="114" customHeight="1" spans="1:39">
      <c r="A53" s="26">
        <v>46</v>
      </c>
      <c r="B53" s="26" t="s">
        <v>312</v>
      </c>
      <c r="C53" s="26" t="s">
        <v>313</v>
      </c>
      <c r="D53" s="26" t="s">
        <v>77</v>
      </c>
      <c r="E53" s="26" t="s">
        <v>78</v>
      </c>
      <c r="F53" s="26" t="s">
        <v>49</v>
      </c>
      <c r="G53" s="26" t="s">
        <v>69</v>
      </c>
      <c r="H53" s="27" t="s">
        <v>314</v>
      </c>
      <c r="I53" s="49" t="s">
        <v>315</v>
      </c>
      <c r="J53" s="26" t="s">
        <v>81</v>
      </c>
      <c r="K53" s="26">
        <v>18372</v>
      </c>
      <c r="L53" s="50" t="s">
        <v>54</v>
      </c>
      <c r="M53" s="26" t="s">
        <v>55</v>
      </c>
      <c r="N53" s="26" t="s">
        <v>56</v>
      </c>
      <c r="O53" s="50">
        <v>1500</v>
      </c>
      <c r="P53" s="50">
        <v>1500</v>
      </c>
      <c r="Q53" s="50"/>
      <c r="R53" s="50">
        <f t="shared" si="6"/>
        <v>1500</v>
      </c>
      <c r="S53" s="50">
        <v>1500</v>
      </c>
      <c r="T53" s="50"/>
      <c r="U53" s="50"/>
      <c r="V53" s="50"/>
      <c r="W53" s="50"/>
      <c r="X53" s="50"/>
      <c r="Y53" s="50"/>
      <c r="Z53" s="50"/>
      <c r="AA53" s="50"/>
      <c r="AB53" s="26" t="s">
        <v>316</v>
      </c>
      <c r="AC53" s="26"/>
      <c r="AD53" s="26"/>
      <c r="AE53" s="26"/>
      <c r="AF53" s="26"/>
      <c r="AG53" s="26"/>
      <c r="AH53" s="26"/>
      <c r="AI53" s="26"/>
      <c r="AJ53" s="26"/>
      <c r="AK53" s="26"/>
      <c r="AL53" s="26"/>
      <c r="AM53" s="26"/>
    </row>
    <row r="54" s="6" customFormat="1" ht="131.25" spans="1:40">
      <c r="A54" s="26">
        <v>47</v>
      </c>
      <c r="B54" s="26" t="s">
        <v>317</v>
      </c>
      <c r="C54" s="26" t="s">
        <v>318</v>
      </c>
      <c r="D54" s="26" t="s">
        <v>77</v>
      </c>
      <c r="E54" s="26" t="s">
        <v>78</v>
      </c>
      <c r="F54" s="26" t="s">
        <v>319</v>
      </c>
      <c r="G54" s="26" t="s">
        <v>320</v>
      </c>
      <c r="H54" s="26" t="s">
        <v>129</v>
      </c>
      <c r="I54" s="49" t="s">
        <v>321</v>
      </c>
      <c r="J54" s="50" t="s">
        <v>198</v>
      </c>
      <c r="K54" s="50">
        <v>1</v>
      </c>
      <c r="L54" s="50" t="s">
        <v>54</v>
      </c>
      <c r="M54" s="54" t="s">
        <v>192</v>
      </c>
      <c r="N54" s="54" t="s">
        <v>193</v>
      </c>
      <c r="O54" s="50">
        <v>1450</v>
      </c>
      <c r="P54" s="50">
        <v>1450</v>
      </c>
      <c r="Q54" s="50">
        <v>810</v>
      </c>
      <c r="R54" s="50">
        <f t="shared" si="6"/>
        <v>640</v>
      </c>
      <c r="S54" s="50">
        <v>640</v>
      </c>
      <c r="T54" s="50"/>
      <c r="U54" s="50"/>
      <c r="V54" s="50"/>
      <c r="W54" s="50"/>
      <c r="X54" s="50"/>
      <c r="Y54" s="50"/>
      <c r="Z54" s="50"/>
      <c r="AA54" s="50"/>
      <c r="AB54" s="26" t="s">
        <v>316</v>
      </c>
      <c r="AC54" s="26"/>
      <c r="AD54" s="26" t="s">
        <v>85</v>
      </c>
      <c r="AE54" s="26"/>
      <c r="AF54" s="26">
        <v>1</v>
      </c>
      <c r="AG54" s="26"/>
      <c r="AH54" s="26"/>
      <c r="AI54" s="26"/>
      <c r="AJ54" s="26"/>
      <c r="AK54" s="26"/>
      <c r="AL54" s="26"/>
      <c r="AM54" s="26" t="s">
        <v>85</v>
      </c>
      <c r="AN54" s="5"/>
    </row>
    <row r="55" s="6" customFormat="1" ht="131.25" spans="1:40">
      <c r="A55" s="26">
        <v>48</v>
      </c>
      <c r="B55" s="26" t="s">
        <v>322</v>
      </c>
      <c r="C55" s="26" t="s">
        <v>323</v>
      </c>
      <c r="D55" s="26" t="s">
        <v>77</v>
      </c>
      <c r="E55" s="26" t="s">
        <v>78</v>
      </c>
      <c r="F55" s="26" t="s">
        <v>319</v>
      </c>
      <c r="G55" s="26" t="s">
        <v>320</v>
      </c>
      <c r="H55" s="26" t="s">
        <v>324</v>
      </c>
      <c r="I55" s="26" t="s">
        <v>325</v>
      </c>
      <c r="J55" s="26" t="s">
        <v>198</v>
      </c>
      <c r="K55" s="26">
        <v>1</v>
      </c>
      <c r="L55" s="26" t="s">
        <v>54</v>
      </c>
      <c r="M55" s="26" t="s">
        <v>192</v>
      </c>
      <c r="N55" s="26" t="s">
        <v>193</v>
      </c>
      <c r="O55" s="26">
        <v>2470</v>
      </c>
      <c r="P55" s="26">
        <v>2470</v>
      </c>
      <c r="Q55" s="26">
        <v>1721.68</v>
      </c>
      <c r="R55" s="26">
        <f t="shared" si="6"/>
        <v>748.32</v>
      </c>
      <c r="S55" s="26">
        <v>748.32</v>
      </c>
      <c r="T55" s="26"/>
      <c r="U55" s="26"/>
      <c r="V55" s="26"/>
      <c r="W55" s="26"/>
      <c r="X55" s="26"/>
      <c r="Y55" s="26"/>
      <c r="Z55" s="26"/>
      <c r="AA55" s="26"/>
      <c r="AB55" s="26" t="s">
        <v>316</v>
      </c>
      <c r="AC55" s="26"/>
      <c r="AD55" s="26" t="s">
        <v>85</v>
      </c>
      <c r="AE55" s="26"/>
      <c r="AF55" s="26">
        <v>1</v>
      </c>
      <c r="AG55" s="26"/>
      <c r="AH55" s="26"/>
      <c r="AI55" s="26"/>
      <c r="AJ55" s="26"/>
      <c r="AK55" s="26"/>
      <c r="AL55" s="26"/>
      <c r="AM55" s="26" t="s">
        <v>85</v>
      </c>
      <c r="AN55" s="5"/>
    </row>
    <row r="56" s="6" customFormat="1" ht="131.25" spans="1:40">
      <c r="A56" s="26">
        <v>49</v>
      </c>
      <c r="B56" s="26" t="s">
        <v>326</v>
      </c>
      <c r="C56" s="26" t="s">
        <v>327</v>
      </c>
      <c r="D56" s="26" t="s">
        <v>47</v>
      </c>
      <c r="E56" s="26" t="s">
        <v>47</v>
      </c>
      <c r="F56" s="26" t="s">
        <v>319</v>
      </c>
      <c r="G56" s="26" t="s">
        <v>328</v>
      </c>
      <c r="H56" s="26" t="s">
        <v>329</v>
      </c>
      <c r="I56" s="49" t="s">
        <v>330</v>
      </c>
      <c r="J56" s="26" t="s">
        <v>331</v>
      </c>
      <c r="K56" s="26"/>
      <c r="L56" s="26" t="s">
        <v>54</v>
      </c>
      <c r="M56" s="26" t="s">
        <v>332</v>
      </c>
      <c r="N56" s="26" t="s">
        <v>333</v>
      </c>
      <c r="O56" s="26">
        <v>1649.26</v>
      </c>
      <c r="P56" s="26">
        <v>1649.26</v>
      </c>
      <c r="Q56" s="26">
        <v>1069.26</v>
      </c>
      <c r="R56" s="51">
        <f t="shared" si="6"/>
        <v>580</v>
      </c>
      <c r="S56" s="51">
        <v>580</v>
      </c>
      <c r="T56" s="51"/>
      <c r="U56" s="51"/>
      <c r="V56" s="51"/>
      <c r="W56" s="51"/>
      <c r="X56" s="51"/>
      <c r="Y56" s="51"/>
      <c r="Z56" s="26"/>
      <c r="AA56" s="26"/>
      <c r="AB56" s="26" t="s">
        <v>334</v>
      </c>
      <c r="AC56" s="26"/>
      <c r="AD56" s="26"/>
      <c r="AE56" s="26"/>
      <c r="AF56" s="26"/>
      <c r="AG56" s="26"/>
      <c r="AH56" s="26"/>
      <c r="AI56" s="26"/>
      <c r="AJ56" s="26"/>
      <c r="AK56" s="26"/>
      <c r="AL56" s="26"/>
      <c r="AM56" s="26"/>
      <c r="AN56" s="5"/>
    </row>
    <row r="57" s="6" customFormat="1" ht="112.5" spans="1:40">
      <c r="A57" s="26">
        <v>50</v>
      </c>
      <c r="B57" s="26" t="s">
        <v>335</v>
      </c>
      <c r="C57" s="26" t="s">
        <v>336</v>
      </c>
      <c r="D57" s="26" t="s">
        <v>47</v>
      </c>
      <c r="E57" s="26" t="s">
        <v>47</v>
      </c>
      <c r="F57" s="26" t="s">
        <v>319</v>
      </c>
      <c r="G57" s="29" t="s">
        <v>337</v>
      </c>
      <c r="H57" s="26" t="s">
        <v>271</v>
      </c>
      <c r="I57" s="49" t="s">
        <v>338</v>
      </c>
      <c r="J57" s="26" t="s">
        <v>53</v>
      </c>
      <c r="K57" s="26">
        <v>7145.24</v>
      </c>
      <c r="L57" s="26" t="s">
        <v>54</v>
      </c>
      <c r="M57" s="26" t="s">
        <v>192</v>
      </c>
      <c r="N57" s="54" t="s">
        <v>193</v>
      </c>
      <c r="O57" s="26">
        <v>2356</v>
      </c>
      <c r="P57" s="26">
        <v>2356</v>
      </c>
      <c r="Q57" s="26">
        <v>1816</v>
      </c>
      <c r="R57" s="51">
        <f t="shared" si="6"/>
        <v>540</v>
      </c>
      <c r="S57" s="51">
        <v>540</v>
      </c>
      <c r="T57" s="51"/>
      <c r="U57" s="51"/>
      <c r="V57" s="51"/>
      <c r="W57" s="51"/>
      <c r="X57" s="51"/>
      <c r="Y57" s="51"/>
      <c r="Z57" s="26"/>
      <c r="AA57" s="26"/>
      <c r="AB57" s="26" t="s">
        <v>339</v>
      </c>
      <c r="AC57" s="26"/>
      <c r="AD57" s="26"/>
      <c r="AE57" s="26"/>
      <c r="AF57" s="26"/>
      <c r="AG57" s="26"/>
      <c r="AH57" s="26"/>
      <c r="AI57" s="26"/>
      <c r="AJ57" s="26"/>
      <c r="AK57" s="26"/>
      <c r="AL57" s="26"/>
      <c r="AM57" s="26"/>
      <c r="AN57" s="5"/>
    </row>
    <row r="58" s="6" customFormat="1" ht="131.25" spans="1:40">
      <c r="A58" s="26">
        <v>51</v>
      </c>
      <c r="B58" s="28" t="s">
        <v>340</v>
      </c>
      <c r="C58" s="32" t="s">
        <v>341</v>
      </c>
      <c r="D58" s="26" t="s">
        <v>47</v>
      </c>
      <c r="E58" s="26" t="s">
        <v>201</v>
      </c>
      <c r="F58" s="26" t="s">
        <v>49</v>
      </c>
      <c r="G58" s="32" t="s">
        <v>50</v>
      </c>
      <c r="H58" s="26" t="s">
        <v>342</v>
      </c>
      <c r="I58" s="32" t="s">
        <v>343</v>
      </c>
      <c r="J58" s="26" t="s">
        <v>344</v>
      </c>
      <c r="K58" s="26" t="s">
        <v>345</v>
      </c>
      <c r="L58" s="29" t="s">
        <v>346</v>
      </c>
      <c r="M58" s="60" t="s">
        <v>347</v>
      </c>
      <c r="N58" s="60" t="s">
        <v>348</v>
      </c>
      <c r="O58" s="62">
        <v>370</v>
      </c>
      <c r="P58" s="62">
        <v>370</v>
      </c>
      <c r="Q58" s="62"/>
      <c r="R58" s="50">
        <f t="shared" si="6"/>
        <v>370</v>
      </c>
      <c r="S58" s="62">
        <v>370</v>
      </c>
      <c r="T58" s="123"/>
      <c r="U58" s="62"/>
      <c r="V58" s="50"/>
      <c r="W58" s="50"/>
      <c r="X58" s="50"/>
      <c r="Y58" s="60"/>
      <c r="Z58" s="60"/>
      <c r="AA58" s="60"/>
      <c r="AB58" s="32" t="s">
        <v>216</v>
      </c>
      <c r="AC58" s="26"/>
      <c r="AD58" s="26"/>
      <c r="AE58" s="26"/>
      <c r="AF58" s="26">
        <v>1</v>
      </c>
      <c r="AG58" s="26"/>
      <c r="AH58" s="26"/>
      <c r="AI58" s="26"/>
      <c r="AJ58" s="26"/>
      <c r="AK58" s="26"/>
      <c r="AL58" s="26"/>
      <c r="AM58" s="32"/>
      <c r="AN58" s="7"/>
    </row>
    <row r="59" s="6" customFormat="1" ht="150" spans="1:40">
      <c r="A59" s="26">
        <v>52</v>
      </c>
      <c r="B59" s="28" t="s">
        <v>349</v>
      </c>
      <c r="C59" s="32" t="s">
        <v>350</v>
      </c>
      <c r="D59" s="26" t="s">
        <v>47</v>
      </c>
      <c r="E59" s="26" t="s">
        <v>201</v>
      </c>
      <c r="F59" s="26" t="s">
        <v>49</v>
      </c>
      <c r="G59" s="32" t="s">
        <v>50</v>
      </c>
      <c r="H59" s="26" t="s">
        <v>351</v>
      </c>
      <c r="I59" s="32" t="s">
        <v>352</v>
      </c>
      <c r="J59" s="26" t="s">
        <v>344</v>
      </c>
      <c r="K59" s="26" t="s">
        <v>353</v>
      </c>
      <c r="L59" s="29" t="s">
        <v>346</v>
      </c>
      <c r="M59" s="60" t="s">
        <v>347</v>
      </c>
      <c r="N59" s="60" t="s">
        <v>348</v>
      </c>
      <c r="O59" s="62">
        <v>370</v>
      </c>
      <c r="P59" s="50">
        <v>370</v>
      </c>
      <c r="Q59" s="62"/>
      <c r="R59" s="50">
        <f t="shared" si="6"/>
        <v>370</v>
      </c>
      <c r="S59" s="62">
        <v>370</v>
      </c>
      <c r="T59" s="123"/>
      <c r="U59" s="62"/>
      <c r="V59" s="50"/>
      <c r="W59" s="50"/>
      <c r="X59" s="50"/>
      <c r="Y59" s="60"/>
      <c r="Z59" s="60"/>
      <c r="AA59" s="60"/>
      <c r="AB59" s="32" t="s">
        <v>354</v>
      </c>
      <c r="AC59" s="26"/>
      <c r="AD59" s="26"/>
      <c r="AE59" s="26"/>
      <c r="AF59" s="26">
        <v>1</v>
      </c>
      <c r="AG59" s="26"/>
      <c r="AH59" s="26"/>
      <c r="AI59" s="26"/>
      <c r="AJ59" s="26"/>
      <c r="AK59" s="26"/>
      <c r="AL59" s="26"/>
      <c r="AM59" s="32"/>
      <c r="AN59" s="7"/>
    </row>
    <row r="60" s="6" customFormat="1" ht="150" spans="1:40">
      <c r="A60" s="26">
        <v>53</v>
      </c>
      <c r="B60" s="32" t="s">
        <v>355</v>
      </c>
      <c r="C60" s="31" t="s">
        <v>356</v>
      </c>
      <c r="D60" s="26" t="s">
        <v>47</v>
      </c>
      <c r="E60" s="26" t="s">
        <v>201</v>
      </c>
      <c r="F60" s="26" t="s">
        <v>49</v>
      </c>
      <c r="G60" s="32" t="s">
        <v>50</v>
      </c>
      <c r="H60" s="26" t="s">
        <v>190</v>
      </c>
      <c r="I60" s="59" t="s">
        <v>357</v>
      </c>
      <c r="J60" s="26" t="s">
        <v>344</v>
      </c>
      <c r="K60" s="26" t="s">
        <v>358</v>
      </c>
      <c r="L60" s="29" t="s">
        <v>346</v>
      </c>
      <c r="M60" s="60" t="s">
        <v>347</v>
      </c>
      <c r="N60" s="60" t="s">
        <v>348</v>
      </c>
      <c r="O60" s="58">
        <v>360</v>
      </c>
      <c r="P60" s="50">
        <v>360</v>
      </c>
      <c r="Q60" s="58"/>
      <c r="R60" s="50">
        <f t="shared" si="6"/>
        <v>360</v>
      </c>
      <c r="S60" s="50">
        <v>360</v>
      </c>
      <c r="T60" s="124"/>
      <c r="U60" s="90"/>
      <c r="V60" s="50"/>
      <c r="W60" s="50"/>
      <c r="X60" s="50"/>
      <c r="Y60" s="60"/>
      <c r="Z60" s="60"/>
      <c r="AA60" s="60"/>
      <c r="AB60" s="32" t="s">
        <v>354</v>
      </c>
      <c r="AC60" s="26"/>
      <c r="AD60" s="26"/>
      <c r="AE60" s="26"/>
      <c r="AF60" s="26">
        <v>1</v>
      </c>
      <c r="AG60" s="26"/>
      <c r="AH60" s="26"/>
      <c r="AI60" s="26"/>
      <c r="AJ60" s="26"/>
      <c r="AK60" s="26"/>
      <c r="AL60" s="26"/>
      <c r="AM60" s="32"/>
      <c r="AN60" s="7"/>
    </row>
    <row r="61" s="6" customFormat="1" ht="150" spans="1:40">
      <c r="A61" s="26">
        <v>54</v>
      </c>
      <c r="B61" s="32" t="s">
        <v>359</v>
      </c>
      <c r="C61" s="26" t="s">
        <v>360</v>
      </c>
      <c r="D61" s="26" t="s">
        <v>47</v>
      </c>
      <c r="E61" s="26" t="s">
        <v>201</v>
      </c>
      <c r="F61" s="26" t="s">
        <v>49</v>
      </c>
      <c r="G61" s="32" t="s">
        <v>50</v>
      </c>
      <c r="H61" s="26" t="s">
        <v>361</v>
      </c>
      <c r="I61" s="49" t="s">
        <v>362</v>
      </c>
      <c r="J61" s="26" t="s">
        <v>213</v>
      </c>
      <c r="K61" s="26">
        <v>20.33</v>
      </c>
      <c r="L61" s="50" t="s">
        <v>363</v>
      </c>
      <c r="M61" s="60" t="s">
        <v>347</v>
      </c>
      <c r="N61" s="60" t="s">
        <v>348</v>
      </c>
      <c r="O61" s="58">
        <v>980</v>
      </c>
      <c r="P61" s="50">
        <v>980</v>
      </c>
      <c r="Q61" s="58"/>
      <c r="R61" s="50">
        <f t="shared" si="6"/>
        <v>980</v>
      </c>
      <c r="S61" s="90"/>
      <c r="T61" s="90"/>
      <c r="U61" s="90">
        <v>980</v>
      </c>
      <c r="V61" s="50"/>
      <c r="W61" s="50"/>
      <c r="X61" s="50"/>
      <c r="Y61" s="60"/>
      <c r="Z61" s="60"/>
      <c r="AA61" s="60"/>
      <c r="AB61" s="32" t="s">
        <v>364</v>
      </c>
      <c r="AC61" s="26"/>
      <c r="AD61" s="26"/>
      <c r="AE61" s="26"/>
      <c r="AF61" s="26">
        <v>1</v>
      </c>
      <c r="AG61" s="26"/>
      <c r="AH61" s="26"/>
      <c r="AI61" s="26"/>
      <c r="AJ61" s="26"/>
      <c r="AK61" s="26"/>
      <c r="AL61" s="26"/>
      <c r="AM61" s="32"/>
      <c r="AN61" s="7"/>
    </row>
    <row r="62" s="5" customFormat="1" ht="131.25" spans="1:40">
      <c r="A62" s="26">
        <v>55</v>
      </c>
      <c r="B62" s="32" t="s">
        <v>365</v>
      </c>
      <c r="C62" s="26" t="s">
        <v>366</v>
      </c>
      <c r="D62" s="26" t="s">
        <v>47</v>
      </c>
      <c r="E62" s="26" t="s">
        <v>201</v>
      </c>
      <c r="F62" s="26" t="s">
        <v>49</v>
      </c>
      <c r="G62" s="32" t="s">
        <v>50</v>
      </c>
      <c r="H62" s="26" t="s">
        <v>367</v>
      </c>
      <c r="I62" s="49" t="s">
        <v>368</v>
      </c>
      <c r="J62" s="26" t="s">
        <v>213</v>
      </c>
      <c r="K62" s="26">
        <v>59.78</v>
      </c>
      <c r="L62" s="50" t="s">
        <v>363</v>
      </c>
      <c r="M62" s="60" t="s">
        <v>347</v>
      </c>
      <c r="N62" s="60" t="s">
        <v>348</v>
      </c>
      <c r="O62" s="50">
        <v>1200</v>
      </c>
      <c r="P62" s="50">
        <v>1200</v>
      </c>
      <c r="Q62" s="58"/>
      <c r="R62" s="50">
        <f t="shared" si="6"/>
        <v>1200</v>
      </c>
      <c r="S62" s="50"/>
      <c r="T62" s="90"/>
      <c r="U62" s="50">
        <v>1200</v>
      </c>
      <c r="V62" s="50"/>
      <c r="W62" s="50"/>
      <c r="X62" s="50"/>
      <c r="Y62" s="60"/>
      <c r="Z62" s="60"/>
      <c r="AA62" s="60"/>
      <c r="AB62" s="32" t="s">
        <v>369</v>
      </c>
      <c r="AC62" s="26"/>
      <c r="AD62" s="26"/>
      <c r="AE62" s="26"/>
      <c r="AF62" s="26">
        <v>1</v>
      </c>
      <c r="AG62" s="26"/>
      <c r="AH62" s="26"/>
      <c r="AI62" s="26"/>
      <c r="AJ62" s="26"/>
      <c r="AK62" s="26"/>
      <c r="AL62" s="26"/>
      <c r="AM62" s="32"/>
      <c r="AN62" s="7"/>
    </row>
    <row r="63" s="6" customFormat="1" ht="112.5" spans="1:40">
      <c r="A63" s="26">
        <v>56</v>
      </c>
      <c r="B63" s="32" t="s">
        <v>370</v>
      </c>
      <c r="C63" s="31" t="s">
        <v>371</v>
      </c>
      <c r="D63" s="26" t="s">
        <v>47</v>
      </c>
      <c r="E63" s="26" t="s">
        <v>201</v>
      </c>
      <c r="F63" s="26" t="s">
        <v>49</v>
      </c>
      <c r="G63" s="32" t="s">
        <v>50</v>
      </c>
      <c r="H63" s="26" t="s">
        <v>372</v>
      </c>
      <c r="I63" s="59" t="s">
        <v>373</v>
      </c>
      <c r="J63" s="26" t="s">
        <v>213</v>
      </c>
      <c r="K63" s="26" t="s">
        <v>374</v>
      </c>
      <c r="L63" s="50" t="s">
        <v>54</v>
      </c>
      <c r="M63" s="60" t="s">
        <v>347</v>
      </c>
      <c r="N63" s="60" t="s">
        <v>348</v>
      </c>
      <c r="O63" s="73">
        <v>500.48</v>
      </c>
      <c r="P63" s="73">
        <v>500.48</v>
      </c>
      <c r="Q63" s="58"/>
      <c r="R63" s="50">
        <f t="shared" si="6"/>
        <v>500.48</v>
      </c>
      <c r="S63" s="90">
        <v>500.48</v>
      </c>
      <c r="T63" s="124"/>
      <c r="U63" s="50"/>
      <c r="V63" s="50"/>
      <c r="W63" s="50"/>
      <c r="X63" s="50"/>
      <c r="Y63" s="60"/>
      <c r="Z63" s="60"/>
      <c r="AA63" s="60"/>
      <c r="AB63" s="32" t="s">
        <v>375</v>
      </c>
      <c r="AC63" s="26"/>
      <c r="AD63" s="26"/>
      <c r="AE63" s="26"/>
      <c r="AF63" s="26">
        <v>1</v>
      </c>
      <c r="AG63" s="26"/>
      <c r="AH63" s="26"/>
      <c r="AI63" s="26"/>
      <c r="AJ63" s="26"/>
      <c r="AK63" s="26"/>
      <c r="AL63" s="26"/>
      <c r="AM63" s="26" t="s">
        <v>376</v>
      </c>
      <c r="AN63" s="7"/>
    </row>
    <row r="64" s="6" customFormat="1" ht="112.5" spans="1:40">
      <c r="A64" s="26">
        <v>57</v>
      </c>
      <c r="B64" s="32" t="s">
        <v>377</v>
      </c>
      <c r="C64" s="31" t="s">
        <v>378</v>
      </c>
      <c r="D64" s="26" t="s">
        <v>47</v>
      </c>
      <c r="E64" s="26" t="s">
        <v>201</v>
      </c>
      <c r="F64" s="26" t="s">
        <v>49</v>
      </c>
      <c r="G64" s="32" t="s">
        <v>50</v>
      </c>
      <c r="H64" s="29" t="s">
        <v>271</v>
      </c>
      <c r="I64" s="59" t="s">
        <v>379</v>
      </c>
      <c r="J64" s="26" t="s">
        <v>380</v>
      </c>
      <c r="K64" s="26">
        <v>1.5</v>
      </c>
      <c r="L64" s="50" t="s">
        <v>54</v>
      </c>
      <c r="M64" s="60" t="s">
        <v>347</v>
      </c>
      <c r="N64" s="60" t="s">
        <v>348</v>
      </c>
      <c r="O64" s="58">
        <v>9240</v>
      </c>
      <c r="P64" s="58">
        <v>9240</v>
      </c>
      <c r="Q64" s="58"/>
      <c r="R64" s="50">
        <f t="shared" si="6"/>
        <v>9240</v>
      </c>
      <c r="S64" s="58">
        <v>9240</v>
      </c>
      <c r="T64" s="124"/>
      <c r="U64" s="50"/>
      <c r="V64" s="50"/>
      <c r="W64" s="50"/>
      <c r="X64" s="50"/>
      <c r="Y64" s="60"/>
      <c r="Z64" s="60"/>
      <c r="AA64" s="60"/>
      <c r="AB64" s="32" t="s">
        <v>381</v>
      </c>
      <c r="AC64" s="26"/>
      <c r="AD64" s="26"/>
      <c r="AE64" s="26">
        <v>1</v>
      </c>
      <c r="AF64" s="26"/>
      <c r="AG64" s="26"/>
      <c r="AH64" s="26"/>
      <c r="AI64" s="26"/>
      <c r="AJ64" s="26"/>
      <c r="AK64" s="26"/>
      <c r="AL64" s="26"/>
      <c r="AM64" s="29" t="s">
        <v>382</v>
      </c>
      <c r="AN64" s="7"/>
    </row>
    <row r="65" s="6" customFormat="1" ht="187.5" spans="1:40">
      <c r="A65" s="26">
        <v>58</v>
      </c>
      <c r="B65" s="28" t="s">
        <v>383</v>
      </c>
      <c r="C65" s="31" t="s">
        <v>384</v>
      </c>
      <c r="D65" s="26" t="s">
        <v>47</v>
      </c>
      <c r="E65" s="26" t="s">
        <v>201</v>
      </c>
      <c r="F65" s="26" t="s">
        <v>49</v>
      </c>
      <c r="G65" s="32" t="s">
        <v>50</v>
      </c>
      <c r="H65" s="29" t="s">
        <v>385</v>
      </c>
      <c r="I65" s="59" t="s">
        <v>386</v>
      </c>
      <c r="J65" s="26" t="s">
        <v>380</v>
      </c>
      <c r="K65" s="26">
        <v>0.5</v>
      </c>
      <c r="L65" s="29" t="s">
        <v>54</v>
      </c>
      <c r="M65" s="60" t="s">
        <v>347</v>
      </c>
      <c r="N65" s="60" t="s">
        <v>348</v>
      </c>
      <c r="O65" s="58">
        <v>1250</v>
      </c>
      <c r="P65" s="50">
        <v>1250</v>
      </c>
      <c r="Q65" s="58"/>
      <c r="R65" s="50">
        <f t="shared" si="6"/>
        <v>1250</v>
      </c>
      <c r="S65" s="58">
        <v>1250</v>
      </c>
      <c r="T65" s="124"/>
      <c r="U65" s="50"/>
      <c r="V65" s="50"/>
      <c r="W65" s="50"/>
      <c r="X65" s="50"/>
      <c r="Y65" s="60"/>
      <c r="Z65" s="60"/>
      <c r="AA65" s="60"/>
      <c r="AB65" s="32" t="s">
        <v>387</v>
      </c>
      <c r="AC65" s="26"/>
      <c r="AD65" s="26"/>
      <c r="AE65" s="26"/>
      <c r="AF65" s="26"/>
      <c r="AG65" s="26"/>
      <c r="AH65" s="26"/>
      <c r="AI65" s="26"/>
      <c r="AJ65" s="26"/>
      <c r="AK65" s="26"/>
      <c r="AL65" s="26"/>
      <c r="AM65" s="29"/>
      <c r="AN65" s="7"/>
    </row>
    <row r="66" s="6" customFormat="1" ht="112.5" spans="1:40">
      <c r="A66" s="26">
        <v>59</v>
      </c>
      <c r="B66" s="26" t="s">
        <v>388</v>
      </c>
      <c r="C66" s="31" t="s">
        <v>389</v>
      </c>
      <c r="D66" s="26" t="s">
        <v>47</v>
      </c>
      <c r="E66" s="26" t="s">
        <v>201</v>
      </c>
      <c r="F66" s="26" t="s">
        <v>49</v>
      </c>
      <c r="G66" s="32" t="s">
        <v>50</v>
      </c>
      <c r="H66" s="29" t="s">
        <v>271</v>
      </c>
      <c r="I66" s="59" t="s">
        <v>390</v>
      </c>
      <c r="J66" s="26" t="s">
        <v>203</v>
      </c>
      <c r="K66" s="26">
        <v>1283</v>
      </c>
      <c r="L66" s="50" t="s">
        <v>54</v>
      </c>
      <c r="M66" s="60" t="s">
        <v>347</v>
      </c>
      <c r="N66" s="60" t="s">
        <v>348</v>
      </c>
      <c r="O66" s="51">
        <v>399.09</v>
      </c>
      <c r="P66" s="51">
        <v>399.09</v>
      </c>
      <c r="Q66" s="51"/>
      <c r="R66" s="51">
        <f t="shared" si="6"/>
        <v>399.09</v>
      </c>
      <c r="S66" s="51">
        <v>399.09</v>
      </c>
      <c r="T66" s="124"/>
      <c r="U66" s="50"/>
      <c r="V66" s="50"/>
      <c r="W66" s="50"/>
      <c r="X66" s="50"/>
      <c r="Y66" s="60"/>
      <c r="Z66" s="60"/>
      <c r="AA66" s="60"/>
      <c r="AB66" s="32" t="s">
        <v>381</v>
      </c>
      <c r="AC66" s="26"/>
      <c r="AD66" s="26"/>
      <c r="AE66" s="26">
        <v>1</v>
      </c>
      <c r="AF66" s="26"/>
      <c r="AG66" s="26"/>
      <c r="AH66" s="26"/>
      <c r="AI66" s="26"/>
      <c r="AJ66" s="26"/>
      <c r="AK66" s="26"/>
      <c r="AL66" s="26"/>
      <c r="AM66" s="29" t="s">
        <v>382</v>
      </c>
      <c r="AN66" s="7"/>
    </row>
    <row r="67" s="6" customFormat="1" ht="228" spans="1:40">
      <c r="A67" s="26">
        <v>60</v>
      </c>
      <c r="B67" s="32" t="s">
        <v>391</v>
      </c>
      <c r="C67" s="31" t="s">
        <v>392</v>
      </c>
      <c r="D67" s="26" t="s">
        <v>47</v>
      </c>
      <c r="E67" s="26" t="s">
        <v>201</v>
      </c>
      <c r="F67" s="26" t="s">
        <v>49</v>
      </c>
      <c r="G67" s="32" t="s">
        <v>50</v>
      </c>
      <c r="H67" s="27" t="s">
        <v>393</v>
      </c>
      <c r="I67" s="59" t="s">
        <v>394</v>
      </c>
      <c r="J67" s="26" t="s">
        <v>380</v>
      </c>
      <c r="K67" s="26">
        <v>1</v>
      </c>
      <c r="L67" s="50" t="s">
        <v>54</v>
      </c>
      <c r="M67" s="60" t="s">
        <v>347</v>
      </c>
      <c r="N67" s="60" t="s">
        <v>348</v>
      </c>
      <c r="O67" s="51">
        <v>2281.77</v>
      </c>
      <c r="P67" s="51">
        <v>2281.77</v>
      </c>
      <c r="Q67" s="58"/>
      <c r="R67" s="51">
        <f t="shared" ref="R67:R69" si="7">S67+T67+U67+V67+W67</f>
        <v>2281.77</v>
      </c>
      <c r="S67" s="51">
        <v>2281.77</v>
      </c>
      <c r="T67" s="58"/>
      <c r="U67" s="58"/>
      <c r="V67" s="50"/>
      <c r="W67" s="50"/>
      <c r="X67" s="50"/>
      <c r="Y67" s="60"/>
      <c r="Z67" s="60"/>
      <c r="AA67" s="60"/>
      <c r="AB67" s="32" t="s">
        <v>395</v>
      </c>
      <c r="AC67" s="26"/>
      <c r="AD67" s="26"/>
      <c r="AE67" s="26"/>
      <c r="AF67" s="26">
        <v>1</v>
      </c>
      <c r="AG67" s="26"/>
      <c r="AH67" s="26"/>
      <c r="AI67" s="26"/>
      <c r="AJ67" s="26"/>
      <c r="AK67" s="26"/>
      <c r="AL67" s="26"/>
      <c r="AM67" s="32"/>
      <c r="AN67" s="7"/>
    </row>
    <row r="68" s="6" customFormat="1" ht="72" customHeight="1" spans="1:40">
      <c r="A68" s="26">
        <v>61</v>
      </c>
      <c r="B68" s="32" t="s">
        <v>396</v>
      </c>
      <c r="C68" s="29" t="s">
        <v>397</v>
      </c>
      <c r="D68" s="26" t="s">
        <v>47</v>
      </c>
      <c r="E68" s="26" t="s">
        <v>398</v>
      </c>
      <c r="F68" s="26" t="s">
        <v>49</v>
      </c>
      <c r="G68" s="32" t="s">
        <v>50</v>
      </c>
      <c r="H68" s="26" t="s">
        <v>399</v>
      </c>
      <c r="I68" s="53" t="s">
        <v>400</v>
      </c>
      <c r="J68" s="26" t="s">
        <v>198</v>
      </c>
      <c r="K68" s="26">
        <v>1</v>
      </c>
      <c r="L68" s="50" t="s">
        <v>54</v>
      </c>
      <c r="M68" s="60" t="s">
        <v>347</v>
      </c>
      <c r="N68" s="60" t="s">
        <v>348</v>
      </c>
      <c r="O68" s="58">
        <v>6846.18</v>
      </c>
      <c r="P68" s="50">
        <v>4100</v>
      </c>
      <c r="Q68" s="58"/>
      <c r="R68" s="50">
        <f t="shared" si="7"/>
        <v>4100</v>
      </c>
      <c r="S68" s="58">
        <v>4100</v>
      </c>
      <c r="T68" s="125"/>
      <c r="U68" s="50"/>
      <c r="V68" s="50"/>
      <c r="W68" s="50"/>
      <c r="X68" s="50"/>
      <c r="Y68" s="62">
        <v>2746.18</v>
      </c>
      <c r="Z68" s="60"/>
      <c r="AA68" s="62">
        <v>2746.18</v>
      </c>
      <c r="AB68" s="32" t="s">
        <v>401</v>
      </c>
      <c r="AC68" s="26"/>
      <c r="AD68" s="26"/>
      <c r="AE68" s="26"/>
      <c r="AF68" s="26">
        <v>1</v>
      </c>
      <c r="AG68" s="26"/>
      <c r="AH68" s="26"/>
      <c r="AI68" s="26"/>
      <c r="AJ68" s="26"/>
      <c r="AK68" s="26"/>
      <c r="AL68" s="26"/>
      <c r="AM68" s="32" t="s">
        <v>402</v>
      </c>
      <c r="AN68" s="7"/>
    </row>
    <row r="69" s="6" customFormat="1" ht="168.75" spans="1:40">
      <c r="A69" s="26">
        <v>62</v>
      </c>
      <c r="B69" s="26" t="s">
        <v>403</v>
      </c>
      <c r="C69" s="31" t="s">
        <v>404</v>
      </c>
      <c r="D69" s="26" t="s">
        <v>47</v>
      </c>
      <c r="E69" s="26" t="s">
        <v>47</v>
      </c>
      <c r="F69" s="26" t="s">
        <v>49</v>
      </c>
      <c r="G69" s="32" t="s">
        <v>50</v>
      </c>
      <c r="H69" s="26" t="s">
        <v>405</v>
      </c>
      <c r="I69" s="59" t="s">
        <v>406</v>
      </c>
      <c r="J69" s="26" t="s">
        <v>407</v>
      </c>
      <c r="K69" s="26">
        <v>35000</v>
      </c>
      <c r="L69" s="50" t="s">
        <v>54</v>
      </c>
      <c r="M69" s="60" t="s">
        <v>347</v>
      </c>
      <c r="N69" s="60" t="s">
        <v>348</v>
      </c>
      <c r="O69" s="58">
        <v>7000</v>
      </c>
      <c r="P69" s="50">
        <v>4900</v>
      </c>
      <c r="Q69" s="58"/>
      <c r="R69" s="50">
        <f t="shared" si="7"/>
        <v>4900</v>
      </c>
      <c r="S69" s="51"/>
      <c r="T69" s="51">
        <v>4900</v>
      </c>
      <c r="U69" s="50"/>
      <c r="V69" s="50"/>
      <c r="W69" s="50"/>
      <c r="X69" s="50"/>
      <c r="Y69" s="95">
        <v>2100</v>
      </c>
      <c r="Z69" s="60"/>
      <c r="AA69" s="95">
        <v>2100</v>
      </c>
      <c r="AB69" s="32" t="s">
        <v>408</v>
      </c>
      <c r="AC69" s="26"/>
      <c r="AD69" s="26"/>
      <c r="AE69" s="26"/>
      <c r="AF69" s="26">
        <v>1</v>
      </c>
      <c r="AG69" s="26"/>
      <c r="AH69" s="26"/>
      <c r="AI69" s="26"/>
      <c r="AJ69" s="26"/>
      <c r="AK69" s="26"/>
      <c r="AL69" s="26"/>
      <c r="AM69" s="32" t="s">
        <v>376</v>
      </c>
      <c r="AN69" s="7"/>
    </row>
    <row r="70" s="6" customFormat="1" ht="131.25" spans="1:40">
      <c r="A70" s="26">
        <v>63</v>
      </c>
      <c r="B70" s="26" t="s">
        <v>409</v>
      </c>
      <c r="C70" s="31" t="s">
        <v>410</v>
      </c>
      <c r="D70" s="26" t="s">
        <v>47</v>
      </c>
      <c r="E70" s="26" t="s">
        <v>201</v>
      </c>
      <c r="F70" s="26" t="s">
        <v>49</v>
      </c>
      <c r="G70" s="32" t="s">
        <v>50</v>
      </c>
      <c r="H70" s="26" t="s">
        <v>411</v>
      </c>
      <c r="I70" s="59" t="s">
        <v>412</v>
      </c>
      <c r="J70" s="26" t="s">
        <v>344</v>
      </c>
      <c r="K70" s="26" t="s">
        <v>413</v>
      </c>
      <c r="L70" s="50" t="s">
        <v>346</v>
      </c>
      <c r="M70" s="60" t="s">
        <v>214</v>
      </c>
      <c r="N70" s="60" t="s">
        <v>414</v>
      </c>
      <c r="O70" s="58">
        <v>330</v>
      </c>
      <c r="P70" s="50">
        <v>330</v>
      </c>
      <c r="Q70" s="58"/>
      <c r="R70" s="50">
        <v>330</v>
      </c>
      <c r="S70" s="51">
        <v>330</v>
      </c>
      <c r="T70" s="90"/>
      <c r="U70" s="50"/>
      <c r="V70" s="50"/>
      <c r="W70" s="50"/>
      <c r="X70" s="50"/>
      <c r="Y70" s="95"/>
      <c r="Z70" s="60"/>
      <c r="AA70" s="95"/>
      <c r="AB70" s="32" t="s">
        <v>216</v>
      </c>
      <c r="AC70" s="26"/>
      <c r="AD70" s="26"/>
      <c r="AE70" s="26"/>
      <c r="AF70" s="26"/>
      <c r="AG70" s="26">
        <v>1</v>
      </c>
      <c r="AH70" s="26"/>
      <c r="AI70" s="26"/>
      <c r="AJ70" s="26"/>
      <c r="AK70" s="26"/>
      <c r="AL70" s="26"/>
      <c r="AM70" s="32"/>
      <c r="AN70" s="7"/>
    </row>
    <row r="71" s="6" customFormat="1" ht="93.75" spans="1:39">
      <c r="A71" s="26">
        <v>64</v>
      </c>
      <c r="B71" s="28" t="s">
        <v>415</v>
      </c>
      <c r="C71" s="29" t="s">
        <v>416</v>
      </c>
      <c r="D71" s="29" t="s">
        <v>77</v>
      </c>
      <c r="E71" s="29" t="s">
        <v>270</v>
      </c>
      <c r="F71" s="29" t="s">
        <v>417</v>
      </c>
      <c r="G71" s="29" t="s">
        <v>69</v>
      </c>
      <c r="H71" s="29" t="s">
        <v>324</v>
      </c>
      <c r="I71" s="29" t="s">
        <v>418</v>
      </c>
      <c r="J71" s="29" t="s">
        <v>213</v>
      </c>
      <c r="K71" s="29" t="s">
        <v>419</v>
      </c>
      <c r="L71" s="29" t="s">
        <v>41</v>
      </c>
      <c r="M71" s="29" t="s">
        <v>214</v>
      </c>
      <c r="N71" s="29" t="s">
        <v>414</v>
      </c>
      <c r="O71" s="50">
        <v>8370</v>
      </c>
      <c r="P71" s="50">
        <v>8370</v>
      </c>
      <c r="Q71" s="50"/>
      <c r="R71" s="50">
        <f>S71+T71+U71+V71+W71</f>
        <v>8370</v>
      </c>
      <c r="S71" s="29"/>
      <c r="T71" s="53">
        <v>2370</v>
      </c>
      <c r="U71" s="53"/>
      <c r="V71" s="53">
        <v>6000</v>
      </c>
      <c r="W71" s="29"/>
      <c r="X71" s="29"/>
      <c r="Y71" s="29"/>
      <c r="Z71" s="29"/>
      <c r="AA71" s="29"/>
      <c r="AB71" s="29" t="s">
        <v>273</v>
      </c>
      <c r="AC71" s="26"/>
      <c r="AD71" s="26"/>
      <c r="AE71" s="26"/>
      <c r="AF71" s="26"/>
      <c r="AG71" s="26"/>
      <c r="AH71" s="26">
        <v>1</v>
      </c>
      <c r="AI71" s="126"/>
      <c r="AJ71" s="26"/>
      <c r="AK71" s="26"/>
      <c r="AL71" s="26"/>
      <c r="AM71" s="29"/>
    </row>
    <row r="72" s="6" customFormat="1" ht="150" spans="1:39">
      <c r="A72" s="26">
        <v>65</v>
      </c>
      <c r="B72" s="26" t="s">
        <v>420</v>
      </c>
      <c r="C72" s="29" t="s">
        <v>421</v>
      </c>
      <c r="D72" s="26" t="s">
        <v>77</v>
      </c>
      <c r="E72" s="26" t="s">
        <v>78</v>
      </c>
      <c r="F72" s="26" t="s">
        <v>49</v>
      </c>
      <c r="G72" s="32" t="s">
        <v>50</v>
      </c>
      <c r="H72" s="29" t="s">
        <v>422</v>
      </c>
      <c r="I72" s="52" t="s">
        <v>423</v>
      </c>
      <c r="J72" s="29" t="s">
        <v>81</v>
      </c>
      <c r="K72" s="29" t="s">
        <v>424</v>
      </c>
      <c r="L72" s="29" t="s">
        <v>41</v>
      </c>
      <c r="M72" s="29" t="s">
        <v>55</v>
      </c>
      <c r="N72" s="26" t="s">
        <v>56</v>
      </c>
      <c r="O72" s="50">
        <v>8600</v>
      </c>
      <c r="P72" s="50">
        <v>5000</v>
      </c>
      <c r="Q72" s="50"/>
      <c r="R72" s="50">
        <v>5000</v>
      </c>
      <c r="S72" s="29"/>
      <c r="T72" s="53"/>
      <c r="U72" s="53"/>
      <c r="V72" s="50">
        <v>5000</v>
      </c>
      <c r="W72" s="50"/>
      <c r="X72" s="50">
        <v>3600</v>
      </c>
      <c r="Y72" s="29"/>
      <c r="Z72" s="29"/>
      <c r="AA72" s="29"/>
      <c r="AB72" s="32" t="s">
        <v>84</v>
      </c>
      <c r="AC72" s="26"/>
      <c r="AD72" s="26"/>
      <c r="AE72" s="26"/>
      <c r="AF72" s="26"/>
      <c r="AG72" s="26"/>
      <c r="AH72" s="26"/>
      <c r="AI72" s="126"/>
      <c r="AJ72" s="26"/>
      <c r="AK72" s="26"/>
      <c r="AL72" s="26"/>
      <c r="AM72" s="29"/>
    </row>
    <row r="73" s="7" customFormat="1" ht="112.5" spans="1:40">
      <c r="A73" s="26">
        <v>66</v>
      </c>
      <c r="B73" s="29" t="s">
        <v>425</v>
      </c>
      <c r="C73" s="29" t="s">
        <v>426</v>
      </c>
      <c r="D73" s="26" t="s">
        <v>47</v>
      </c>
      <c r="E73" s="26" t="s">
        <v>201</v>
      </c>
      <c r="F73" s="29" t="s">
        <v>427</v>
      </c>
      <c r="G73" s="32" t="s">
        <v>50</v>
      </c>
      <c r="H73" s="29" t="s">
        <v>428</v>
      </c>
      <c r="I73" s="29" t="s">
        <v>429</v>
      </c>
      <c r="J73" s="29" t="s">
        <v>213</v>
      </c>
      <c r="K73" s="29" t="s">
        <v>430</v>
      </c>
      <c r="L73" s="50" t="s">
        <v>54</v>
      </c>
      <c r="M73" s="29" t="s">
        <v>214</v>
      </c>
      <c r="N73" s="29" t="s">
        <v>414</v>
      </c>
      <c r="O73" s="53">
        <v>756.2</v>
      </c>
      <c r="P73" s="34">
        <v>756.2</v>
      </c>
      <c r="Q73" s="34"/>
      <c r="R73" s="34">
        <f t="shared" ref="R73:R78" si="8">S73+T73+U73+V73+W73</f>
        <v>756.2</v>
      </c>
      <c r="S73" s="53"/>
      <c r="T73" s="53">
        <v>756.2</v>
      </c>
      <c r="U73" s="29"/>
      <c r="V73" s="29"/>
      <c r="W73" s="29"/>
      <c r="X73" s="29"/>
      <c r="Y73" s="29"/>
      <c r="Z73" s="29"/>
      <c r="AA73" s="29"/>
      <c r="AB73" s="29" t="s">
        <v>216</v>
      </c>
      <c r="AC73" s="26"/>
      <c r="AD73" s="26"/>
      <c r="AE73" s="26"/>
      <c r="AF73" s="26"/>
      <c r="AG73" s="26"/>
      <c r="AH73" s="26">
        <v>1</v>
      </c>
      <c r="AI73" s="125"/>
      <c r="AJ73" s="26"/>
      <c r="AK73" s="26"/>
      <c r="AL73" s="26"/>
      <c r="AM73" s="29" t="s">
        <v>431</v>
      </c>
      <c r="AN73" s="6"/>
    </row>
    <row r="74" s="7" customFormat="1" ht="112.5" spans="1:40">
      <c r="A74" s="26">
        <v>67</v>
      </c>
      <c r="B74" s="29" t="s">
        <v>432</v>
      </c>
      <c r="C74" s="29" t="s">
        <v>433</v>
      </c>
      <c r="D74" s="26" t="s">
        <v>47</v>
      </c>
      <c r="E74" s="26" t="s">
        <v>201</v>
      </c>
      <c r="F74" s="29" t="s">
        <v>427</v>
      </c>
      <c r="G74" s="32" t="s">
        <v>50</v>
      </c>
      <c r="H74" s="29" t="s">
        <v>434</v>
      </c>
      <c r="I74" s="52" t="s">
        <v>435</v>
      </c>
      <c r="J74" s="29" t="s">
        <v>213</v>
      </c>
      <c r="K74" s="29" t="s">
        <v>436</v>
      </c>
      <c r="L74" s="50" t="s">
        <v>54</v>
      </c>
      <c r="M74" s="29" t="s">
        <v>214</v>
      </c>
      <c r="N74" s="29" t="s">
        <v>414</v>
      </c>
      <c r="O74" s="53">
        <v>584.5</v>
      </c>
      <c r="P74" s="50">
        <v>584.5</v>
      </c>
      <c r="Q74" s="29"/>
      <c r="R74" s="50">
        <f t="shared" si="8"/>
        <v>584.5</v>
      </c>
      <c r="S74" s="53"/>
      <c r="T74" s="53">
        <v>584.5</v>
      </c>
      <c r="U74" s="29"/>
      <c r="V74" s="29"/>
      <c r="W74" s="29"/>
      <c r="X74" s="29"/>
      <c r="Y74" s="29"/>
      <c r="Z74" s="29"/>
      <c r="AA74" s="29"/>
      <c r="AB74" s="29" t="s">
        <v>216</v>
      </c>
      <c r="AC74" s="26"/>
      <c r="AD74" s="26"/>
      <c r="AE74" s="26"/>
      <c r="AF74" s="26"/>
      <c r="AG74" s="26"/>
      <c r="AH74" s="26">
        <v>1</v>
      </c>
      <c r="AI74" s="125"/>
      <c r="AJ74" s="26"/>
      <c r="AK74" s="26"/>
      <c r="AL74" s="26"/>
      <c r="AM74" s="29" t="s">
        <v>431</v>
      </c>
      <c r="AN74" s="6"/>
    </row>
    <row r="75" s="7" customFormat="1" ht="112.5" spans="1:40">
      <c r="A75" s="26">
        <v>68</v>
      </c>
      <c r="B75" s="29" t="s">
        <v>437</v>
      </c>
      <c r="C75" s="29" t="s">
        <v>438</v>
      </c>
      <c r="D75" s="26" t="s">
        <v>47</v>
      </c>
      <c r="E75" s="26" t="s">
        <v>201</v>
      </c>
      <c r="F75" s="29" t="s">
        <v>427</v>
      </c>
      <c r="G75" s="29" t="s">
        <v>69</v>
      </c>
      <c r="H75" s="29" t="s">
        <v>439</v>
      </c>
      <c r="I75" s="57" t="s">
        <v>440</v>
      </c>
      <c r="J75" s="29" t="s">
        <v>213</v>
      </c>
      <c r="K75" s="29" t="s">
        <v>441</v>
      </c>
      <c r="L75" s="50" t="s">
        <v>54</v>
      </c>
      <c r="M75" s="29" t="s">
        <v>214</v>
      </c>
      <c r="N75" s="29" t="s">
        <v>414</v>
      </c>
      <c r="O75" s="53">
        <v>794</v>
      </c>
      <c r="P75" s="50">
        <v>794</v>
      </c>
      <c r="Q75" s="29"/>
      <c r="R75" s="50">
        <f t="shared" si="8"/>
        <v>794</v>
      </c>
      <c r="S75" s="29"/>
      <c r="T75" s="53">
        <v>794</v>
      </c>
      <c r="U75" s="29"/>
      <c r="V75" s="29"/>
      <c r="W75" s="29"/>
      <c r="X75" s="29"/>
      <c r="Y75" s="29"/>
      <c r="Z75" s="29"/>
      <c r="AA75" s="29"/>
      <c r="AB75" s="29" t="s">
        <v>216</v>
      </c>
      <c r="AC75" s="26"/>
      <c r="AD75" s="26"/>
      <c r="AE75" s="26"/>
      <c r="AF75" s="26"/>
      <c r="AG75" s="26"/>
      <c r="AH75" s="26">
        <v>1</v>
      </c>
      <c r="AI75" s="125"/>
      <c r="AJ75" s="26"/>
      <c r="AK75" s="26"/>
      <c r="AL75" s="26"/>
      <c r="AM75" s="29" t="s">
        <v>431</v>
      </c>
      <c r="AN75" s="6"/>
    </row>
    <row r="76" s="7" customFormat="1" ht="112.5" spans="1:40">
      <c r="A76" s="26">
        <v>69</v>
      </c>
      <c r="B76" s="29" t="s">
        <v>442</v>
      </c>
      <c r="C76" s="29" t="s">
        <v>443</v>
      </c>
      <c r="D76" s="26" t="s">
        <v>47</v>
      </c>
      <c r="E76" s="26" t="s">
        <v>201</v>
      </c>
      <c r="F76" s="29" t="s">
        <v>427</v>
      </c>
      <c r="G76" s="29" t="s">
        <v>69</v>
      </c>
      <c r="H76" s="27" t="s">
        <v>444</v>
      </c>
      <c r="I76" s="57" t="s">
        <v>445</v>
      </c>
      <c r="J76" s="29" t="s">
        <v>213</v>
      </c>
      <c r="K76" s="29" t="s">
        <v>446</v>
      </c>
      <c r="L76" s="50" t="s">
        <v>54</v>
      </c>
      <c r="M76" s="29" t="s">
        <v>214</v>
      </c>
      <c r="N76" s="29" t="s">
        <v>414</v>
      </c>
      <c r="O76" s="53">
        <v>595</v>
      </c>
      <c r="P76" s="50">
        <v>595</v>
      </c>
      <c r="Q76" s="29"/>
      <c r="R76" s="50">
        <f t="shared" si="8"/>
        <v>595</v>
      </c>
      <c r="S76" s="53"/>
      <c r="T76" s="29">
        <v>595</v>
      </c>
      <c r="U76" s="29"/>
      <c r="V76" s="29"/>
      <c r="W76" s="29"/>
      <c r="X76" s="29"/>
      <c r="Y76" s="29"/>
      <c r="Z76" s="29"/>
      <c r="AA76" s="29"/>
      <c r="AB76" s="29" t="s">
        <v>216</v>
      </c>
      <c r="AC76" s="26"/>
      <c r="AD76" s="128"/>
      <c r="AE76" s="128"/>
      <c r="AF76" s="128"/>
      <c r="AG76" s="26"/>
      <c r="AH76" s="26">
        <v>1</v>
      </c>
      <c r="AI76" s="125"/>
      <c r="AJ76" s="128"/>
      <c r="AK76" s="128"/>
      <c r="AL76" s="128"/>
      <c r="AM76" s="29" t="s">
        <v>431</v>
      </c>
      <c r="AN76" s="6"/>
    </row>
    <row r="77" s="7" customFormat="1" ht="131.25" spans="1:40">
      <c r="A77" s="26">
        <v>70</v>
      </c>
      <c r="B77" s="29" t="s">
        <v>447</v>
      </c>
      <c r="C77" s="29" t="s">
        <v>448</v>
      </c>
      <c r="D77" s="26" t="s">
        <v>47</v>
      </c>
      <c r="E77" s="26" t="s">
        <v>201</v>
      </c>
      <c r="F77" s="29" t="s">
        <v>427</v>
      </c>
      <c r="G77" s="29" t="s">
        <v>69</v>
      </c>
      <c r="H77" s="29" t="s">
        <v>449</v>
      </c>
      <c r="I77" s="57" t="s">
        <v>450</v>
      </c>
      <c r="J77" s="29" t="s">
        <v>213</v>
      </c>
      <c r="K77" s="29" t="s">
        <v>451</v>
      </c>
      <c r="L77" s="29" t="s">
        <v>346</v>
      </c>
      <c r="M77" s="29" t="s">
        <v>214</v>
      </c>
      <c r="N77" s="29" t="s">
        <v>414</v>
      </c>
      <c r="O77" s="50">
        <v>390</v>
      </c>
      <c r="P77" s="50">
        <v>390</v>
      </c>
      <c r="Q77" s="29"/>
      <c r="R77" s="50">
        <f t="shared" si="8"/>
        <v>390</v>
      </c>
      <c r="S77" s="53">
        <v>390</v>
      </c>
      <c r="T77" s="29"/>
      <c r="U77" s="29"/>
      <c r="V77" s="29"/>
      <c r="W77" s="29"/>
      <c r="X77" s="29"/>
      <c r="Y77" s="29"/>
      <c r="Z77" s="29"/>
      <c r="AA77" s="29"/>
      <c r="AB77" s="29" t="s">
        <v>216</v>
      </c>
      <c r="AC77" s="26"/>
      <c r="AD77" s="131"/>
      <c r="AE77" s="131"/>
      <c r="AF77" s="26"/>
      <c r="AG77" s="26"/>
      <c r="AH77" s="26">
        <v>1</v>
      </c>
      <c r="AI77" s="125"/>
      <c r="AJ77" s="26"/>
      <c r="AK77" s="26"/>
      <c r="AL77" s="26"/>
      <c r="AM77" s="29"/>
      <c r="AN77" s="6"/>
    </row>
    <row r="78" s="7" customFormat="1" ht="112.5" spans="1:40">
      <c r="A78" s="26">
        <v>71</v>
      </c>
      <c r="B78" s="28" t="s">
        <v>452</v>
      </c>
      <c r="C78" s="26" t="s">
        <v>453</v>
      </c>
      <c r="D78" s="26" t="s">
        <v>47</v>
      </c>
      <c r="E78" s="29" t="s">
        <v>201</v>
      </c>
      <c r="F78" s="29" t="s">
        <v>49</v>
      </c>
      <c r="G78" s="29" t="s">
        <v>454</v>
      </c>
      <c r="H78" s="29" t="s">
        <v>324</v>
      </c>
      <c r="I78" s="26" t="s">
        <v>455</v>
      </c>
      <c r="J78" s="29" t="s">
        <v>456</v>
      </c>
      <c r="K78" s="29" t="s">
        <v>457</v>
      </c>
      <c r="L78" s="29" t="s">
        <v>54</v>
      </c>
      <c r="M78" s="29" t="s">
        <v>214</v>
      </c>
      <c r="N78" s="29" t="s">
        <v>414</v>
      </c>
      <c r="O78" s="55">
        <v>1625.71</v>
      </c>
      <c r="P78" s="55">
        <v>1625.71</v>
      </c>
      <c r="Q78" s="50"/>
      <c r="R78" s="55">
        <v>1625.71</v>
      </c>
      <c r="S78" s="55">
        <v>1625.71</v>
      </c>
      <c r="T78" s="29"/>
      <c r="U78" s="53"/>
      <c r="V78" s="53"/>
      <c r="W78" s="50"/>
      <c r="X78" s="50"/>
      <c r="Y78" s="50"/>
      <c r="Z78" s="50"/>
      <c r="AA78" s="129"/>
      <c r="AB78" s="29" t="s">
        <v>458</v>
      </c>
      <c r="AC78" s="26"/>
      <c r="AD78" s="26"/>
      <c r="AE78" s="26"/>
      <c r="AF78" s="26"/>
      <c r="AG78" s="26"/>
      <c r="AH78" s="26"/>
      <c r="AI78" s="26"/>
      <c r="AJ78" s="26"/>
      <c r="AK78" s="26"/>
      <c r="AL78" s="26"/>
      <c r="AM78" s="29" t="s">
        <v>382</v>
      </c>
      <c r="AN78" s="6"/>
    </row>
    <row r="79" s="6" customFormat="1" ht="92" customHeight="1" spans="1:39">
      <c r="A79" s="26">
        <v>72</v>
      </c>
      <c r="B79" s="26" t="s">
        <v>459</v>
      </c>
      <c r="C79" s="26" t="s">
        <v>460</v>
      </c>
      <c r="D79" s="26" t="s">
        <v>47</v>
      </c>
      <c r="E79" s="26" t="s">
        <v>201</v>
      </c>
      <c r="F79" s="26" t="s">
        <v>49</v>
      </c>
      <c r="G79" s="26" t="s">
        <v>454</v>
      </c>
      <c r="H79" s="26" t="s">
        <v>324</v>
      </c>
      <c r="I79" s="138" t="s">
        <v>461</v>
      </c>
      <c r="J79" s="55" t="s">
        <v>213</v>
      </c>
      <c r="K79" s="56">
        <v>192.6</v>
      </c>
      <c r="L79" s="26" t="s">
        <v>54</v>
      </c>
      <c r="M79" s="26" t="s">
        <v>347</v>
      </c>
      <c r="N79" s="26" t="s">
        <v>348</v>
      </c>
      <c r="O79" s="55">
        <v>10430.51</v>
      </c>
      <c r="P79" s="55">
        <v>10430.51</v>
      </c>
      <c r="Q79" s="50"/>
      <c r="R79" s="50">
        <f>S79+T79+U79+V79+W79+X79+Y79</f>
        <v>2850</v>
      </c>
      <c r="S79" s="53">
        <v>2850</v>
      </c>
      <c r="T79" s="29"/>
      <c r="U79" s="51"/>
      <c r="V79" s="51"/>
      <c r="W79" s="51"/>
      <c r="X79" s="51"/>
      <c r="Y79" s="26"/>
      <c r="Z79" s="26"/>
      <c r="AA79" s="26"/>
      <c r="AB79" s="26" t="s">
        <v>458</v>
      </c>
      <c r="AC79" s="26"/>
      <c r="AD79" s="26"/>
      <c r="AE79" s="26"/>
      <c r="AF79" s="26"/>
      <c r="AG79" s="26"/>
      <c r="AH79" s="26"/>
      <c r="AI79" s="26"/>
      <c r="AJ79" s="26"/>
      <c r="AK79" s="26"/>
      <c r="AL79" s="26"/>
      <c r="AM79" s="26"/>
    </row>
    <row r="80" s="7" customFormat="1" ht="93.75" spans="1:40">
      <c r="A80" s="26">
        <v>73</v>
      </c>
      <c r="B80" s="26" t="s">
        <v>462</v>
      </c>
      <c r="C80" s="29" t="s">
        <v>463</v>
      </c>
      <c r="D80" s="26" t="s">
        <v>464</v>
      </c>
      <c r="E80" s="26" t="s">
        <v>465</v>
      </c>
      <c r="F80" s="26" t="s">
        <v>49</v>
      </c>
      <c r="G80" s="26" t="s">
        <v>69</v>
      </c>
      <c r="H80" s="26" t="s">
        <v>271</v>
      </c>
      <c r="I80" s="61" t="s">
        <v>466</v>
      </c>
      <c r="J80" s="26" t="s">
        <v>467</v>
      </c>
      <c r="K80" s="26">
        <v>950</v>
      </c>
      <c r="L80" s="50" t="s">
        <v>54</v>
      </c>
      <c r="M80" s="50" t="s">
        <v>265</v>
      </c>
      <c r="N80" s="50" t="s">
        <v>266</v>
      </c>
      <c r="O80" s="50">
        <v>1140</v>
      </c>
      <c r="P80" s="50">
        <v>1140</v>
      </c>
      <c r="Q80" s="50"/>
      <c r="R80" s="50">
        <f>S80+T80+U80+V80+W80</f>
        <v>1140</v>
      </c>
      <c r="S80" s="50"/>
      <c r="T80" s="50">
        <v>1140</v>
      </c>
      <c r="U80" s="50"/>
      <c r="V80" s="50"/>
      <c r="W80" s="50"/>
      <c r="X80" s="50"/>
      <c r="Y80" s="50"/>
      <c r="Z80" s="50"/>
      <c r="AA80" s="50"/>
      <c r="AB80" s="26" t="s">
        <v>468</v>
      </c>
      <c r="AC80" s="26"/>
      <c r="AD80" s="26"/>
      <c r="AE80" s="26"/>
      <c r="AF80" s="26"/>
      <c r="AG80" s="26"/>
      <c r="AH80" s="26">
        <v>1</v>
      </c>
      <c r="AI80" s="26"/>
      <c r="AJ80" s="26"/>
      <c r="AK80" s="26"/>
      <c r="AL80" s="26"/>
      <c r="AM80" s="26"/>
      <c r="AN80" s="6"/>
    </row>
    <row r="81" s="7" customFormat="1" ht="131.25" spans="1:40">
      <c r="A81" s="26">
        <v>74</v>
      </c>
      <c r="B81" s="28" t="s">
        <v>469</v>
      </c>
      <c r="C81" s="29" t="s">
        <v>470</v>
      </c>
      <c r="D81" s="26" t="s">
        <v>77</v>
      </c>
      <c r="E81" s="26" t="s">
        <v>262</v>
      </c>
      <c r="F81" s="26" t="s">
        <v>417</v>
      </c>
      <c r="G81" s="29" t="s">
        <v>134</v>
      </c>
      <c r="H81" s="30" t="s">
        <v>471</v>
      </c>
      <c r="I81" s="29" t="s">
        <v>472</v>
      </c>
      <c r="J81" s="29" t="s">
        <v>213</v>
      </c>
      <c r="K81" s="29" t="s">
        <v>473</v>
      </c>
      <c r="L81" s="29" t="s">
        <v>346</v>
      </c>
      <c r="M81" s="29" t="s">
        <v>265</v>
      </c>
      <c r="N81" s="50" t="s">
        <v>266</v>
      </c>
      <c r="O81" s="53">
        <v>335</v>
      </c>
      <c r="P81" s="50">
        <v>335</v>
      </c>
      <c r="Q81" s="29"/>
      <c r="R81" s="50">
        <f>S81+T81+U81+V81+W81</f>
        <v>335</v>
      </c>
      <c r="S81" s="53">
        <v>335</v>
      </c>
      <c r="T81" s="29"/>
      <c r="U81" s="29"/>
      <c r="V81" s="29"/>
      <c r="W81" s="29"/>
      <c r="X81" s="29"/>
      <c r="Y81" s="29"/>
      <c r="Z81" s="29"/>
      <c r="AA81" s="29"/>
      <c r="AB81" s="26" t="s">
        <v>267</v>
      </c>
      <c r="AC81" s="26"/>
      <c r="AD81" s="26"/>
      <c r="AE81" s="26"/>
      <c r="AF81" s="26"/>
      <c r="AG81" s="26">
        <v>1</v>
      </c>
      <c r="AH81" s="26"/>
      <c r="AI81" s="26"/>
      <c r="AJ81" s="26"/>
      <c r="AK81" s="26"/>
      <c r="AL81" s="26"/>
      <c r="AM81" s="29"/>
      <c r="AN81" s="6"/>
    </row>
    <row r="82" s="6" customFormat="1" ht="93.75" spans="1:39">
      <c r="A82" s="26">
        <v>75</v>
      </c>
      <c r="B82" s="28" t="s">
        <v>474</v>
      </c>
      <c r="C82" s="26" t="s">
        <v>475</v>
      </c>
      <c r="D82" s="26" t="s">
        <v>77</v>
      </c>
      <c r="E82" s="26" t="s">
        <v>262</v>
      </c>
      <c r="F82" s="26" t="s">
        <v>417</v>
      </c>
      <c r="G82" s="26" t="s">
        <v>50</v>
      </c>
      <c r="H82" s="26" t="s">
        <v>476</v>
      </c>
      <c r="I82" s="49" t="s">
        <v>477</v>
      </c>
      <c r="J82" s="29" t="s">
        <v>213</v>
      </c>
      <c r="K82" s="26">
        <v>10</v>
      </c>
      <c r="L82" s="50" t="s">
        <v>54</v>
      </c>
      <c r="M82" s="50" t="s">
        <v>265</v>
      </c>
      <c r="N82" s="50" t="s">
        <v>266</v>
      </c>
      <c r="O82" s="50">
        <v>600</v>
      </c>
      <c r="P82" s="50">
        <v>600</v>
      </c>
      <c r="Q82" s="50"/>
      <c r="R82" s="50">
        <f>S82+T82+U82+V82+W82</f>
        <v>600</v>
      </c>
      <c r="S82" s="50">
        <v>600</v>
      </c>
      <c r="T82" s="50"/>
      <c r="U82" s="50"/>
      <c r="V82" s="50"/>
      <c r="W82" s="50"/>
      <c r="X82" s="50"/>
      <c r="Y82" s="50"/>
      <c r="Z82" s="50"/>
      <c r="AA82" s="50"/>
      <c r="AB82" s="26" t="s">
        <v>267</v>
      </c>
      <c r="AC82" s="26"/>
      <c r="AD82" s="26"/>
      <c r="AE82" s="26">
        <v>1</v>
      </c>
      <c r="AF82" s="26"/>
      <c r="AG82" s="26"/>
      <c r="AH82" s="26"/>
      <c r="AI82" s="26"/>
      <c r="AJ82" s="26"/>
      <c r="AK82" s="26"/>
      <c r="AL82" s="26"/>
      <c r="AM82" s="26"/>
    </row>
    <row r="83" s="6" customFormat="1" ht="206.25" spans="1:39">
      <c r="A83" s="26">
        <v>76</v>
      </c>
      <c r="B83" s="26" t="s">
        <v>478</v>
      </c>
      <c r="C83" s="29" t="s">
        <v>479</v>
      </c>
      <c r="D83" s="26" t="s">
        <v>77</v>
      </c>
      <c r="E83" s="26" t="s">
        <v>480</v>
      </c>
      <c r="F83" s="26" t="s">
        <v>49</v>
      </c>
      <c r="G83" s="26" t="s">
        <v>69</v>
      </c>
      <c r="H83" s="26" t="s">
        <v>481</v>
      </c>
      <c r="I83" s="61" t="s">
        <v>482</v>
      </c>
      <c r="J83" s="26" t="s">
        <v>291</v>
      </c>
      <c r="K83" s="53" t="s">
        <v>483</v>
      </c>
      <c r="L83" s="50" t="s">
        <v>484</v>
      </c>
      <c r="M83" s="26" t="s">
        <v>485</v>
      </c>
      <c r="N83" s="50" t="s">
        <v>486</v>
      </c>
      <c r="O83" s="58">
        <v>660</v>
      </c>
      <c r="P83" s="50">
        <v>660</v>
      </c>
      <c r="Q83" s="50"/>
      <c r="R83" s="50">
        <f>S83+T83+U83+V83+W83</f>
        <v>660</v>
      </c>
      <c r="S83" s="50">
        <v>204</v>
      </c>
      <c r="T83" s="50"/>
      <c r="U83" s="90">
        <v>456</v>
      </c>
      <c r="V83" s="50"/>
      <c r="W83" s="50"/>
      <c r="X83" s="90"/>
      <c r="Y83" s="90"/>
      <c r="Z83" s="90"/>
      <c r="AA83" s="90"/>
      <c r="AB83" s="26" t="s">
        <v>487</v>
      </c>
      <c r="AC83" s="26"/>
      <c r="AD83" s="26"/>
      <c r="AE83" s="26"/>
      <c r="AF83" s="26"/>
      <c r="AG83" s="26">
        <v>1</v>
      </c>
      <c r="AH83" s="26"/>
      <c r="AI83" s="26" t="s">
        <v>488</v>
      </c>
      <c r="AJ83" s="26"/>
      <c r="AK83" s="26"/>
      <c r="AL83" s="26"/>
      <c r="AM83" s="26"/>
    </row>
    <row r="84" s="6" customFormat="1" ht="225" spans="1:40">
      <c r="A84" s="26">
        <v>77</v>
      </c>
      <c r="B84" s="26" t="s">
        <v>489</v>
      </c>
      <c r="C84" s="26" t="s">
        <v>490</v>
      </c>
      <c r="D84" s="26" t="s">
        <v>47</v>
      </c>
      <c r="E84" s="26" t="s">
        <v>491</v>
      </c>
      <c r="F84" s="26" t="s">
        <v>417</v>
      </c>
      <c r="G84" s="26" t="s">
        <v>492</v>
      </c>
      <c r="H84" s="26" t="s">
        <v>493</v>
      </c>
      <c r="I84" s="49" t="s">
        <v>494</v>
      </c>
      <c r="J84" s="50" t="s">
        <v>331</v>
      </c>
      <c r="K84" s="50">
        <v>1</v>
      </c>
      <c r="L84" s="50" t="s">
        <v>363</v>
      </c>
      <c r="M84" s="26" t="s">
        <v>485</v>
      </c>
      <c r="N84" s="50" t="s">
        <v>486</v>
      </c>
      <c r="O84" s="50">
        <v>613</v>
      </c>
      <c r="P84" s="50">
        <v>300</v>
      </c>
      <c r="Q84" s="50"/>
      <c r="R84" s="50">
        <f>S84+T84+U84+V84+W84</f>
        <v>300</v>
      </c>
      <c r="S84" s="50"/>
      <c r="T84" s="50"/>
      <c r="U84" s="50">
        <v>300</v>
      </c>
      <c r="V84" s="50"/>
      <c r="W84" s="50"/>
      <c r="X84" s="50"/>
      <c r="Y84" s="50">
        <v>313</v>
      </c>
      <c r="Z84" s="50">
        <v>313</v>
      </c>
      <c r="AA84" s="126"/>
      <c r="AB84" s="26" t="s">
        <v>495</v>
      </c>
      <c r="AC84" s="26"/>
      <c r="AD84" s="26"/>
      <c r="AE84" s="26"/>
      <c r="AF84" s="26">
        <v>1</v>
      </c>
      <c r="AG84" s="26" t="s">
        <v>488</v>
      </c>
      <c r="AH84" s="26"/>
      <c r="AI84" s="26" t="s">
        <v>488</v>
      </c>
      <c r="AJ84" s="26"/>
      <c r="AK84" s="26"/>
      <c r="AL84" s="26"/>
      <c r="AM84" s="26"/>
      <c r="AN84" s="5"/>
    </row>
    <row r="85" s="6" customFormat="1" ht="232" customHeight="1" spans="1:40">
      <c r="A85" s="26">
        <v>78</v>
      </c>
      <c r="B85" s="26" t="s">
        <v>496</v>
      </c>
      <c r="C85" s="29" t="s">
        <v>497</v>
      </c>
      <c r="D85" s="26" t="s">
        <v>47</v>
      </c>
      <c r="E85" s="26" t="s">
        <v>68</v>
      </c>
      <c r="F85" s="26" t="s">
        <v>49</v>
      </c>
      <c r="G85" s="26" t="s">
        <v>69</v>
      </c>
      <c r="H85" s="26" t="s">
        <v>498</v>
      </c>
      <c r="I85" s="61" t="s">
        <v>499</v>
      </c>
      <c r="J85" s="50" t="s">
        <v>203</v>
      </c>
      <c r="K85" s="50">
        <v>300</v>
      </c>
      <c r="L85" s="50" t="s">
        <v>484</v>
      </c>
      <c r="M85" s="26" t="s">
        <v>485</v>
      </c>
      <c r="N85" s="50" t="s">
        <v>486</v>
      </c>
      <c r="O85" s="50">
        <v>30</v>
      </c>
      <c r="P85" s="50">
        <v>30</v>
      </c>
      <c r="Q85" s="50"/>
      <c r="R85" s="50">
        <v>30</v>
      </c>
      <c r="S85" s="50"/>
      <c r="T85" s="50"/>
      <c r="U85" s="50">
        <v>30</v>
      </c>
      <c r="V85" s="50"/>
      <c r="W85" s="50"/>
      <c r="X85" s="50"/>
      <c r="Y85" s="50"/>
      <c r="Z85" s="50"/>
      <c r="AA85" s="50"/>
      <c r="AB85" s="26" t="s">
        <v>500</v>
      </c>
      <c r="AC85" s="26"/>
      <c r="AD85" s="26"/>
      <c r="AE85" s="26">
        <v>1</v>
      </c>
      <c r="AF85" s="26"/>
      <c r="AG85" s="26"/>
      <c r="AH85" s="26"/>
      <c r="AI85" s="26"/>
      <c r="AJ85" s="26"/>
      <c r="AK85" s="26"/>
      <c r="AL85" s="26"/>
      <c r="AM85" s="26"/>
      <c r="AN85" s="17"/>
    </row>
    <row r="86" s="111" customFormat="1" ht="131.25" spans="1:40">
      <c r="A86" s="26">
        <v>79</v>
      </c>
      <c r="B86" s="26" t="s">
        <v>501</v>
      </c>
      <c r="C86" s="31" t="s">
        <v>502</v>
      </c>
      <c r="D86" s="26" t="s">
        <v>47</v>
      </c>
      <c r="E86" s="26" t="s">
        <v>201</v>
      </c>
      <c r="F86" s="26" t="s">
        <v>49</v>
      </c>
      <c r="G86" s="32" t="s">
        <v>50</v>
      </c>
      <c r="H86" s="26" t="s">
        <v>185</v>
      </c>
      <c r="I86" s="59" t="s">
        <v>503</v>
      </c>
      <c r="J86" s="26" t="s">
        <v>291</v>
      </c>
      <c r="K86" s="26">
        <v>9191</v>
      </c>
      <c r="L86" s="50" t="s">
        <v>346</v>
      </c>
      <c r="M86" s="29" t="s">
        <v>485</v>
      </c>
      <c r="N86" s="29" t="s">
        <v>486</v>
      </c>
      <c r="O86" s="58">
        <v>380</v>
      </c>
      <c r="P86" s="50">
        <v>380</v>
      </c>
      <c r="Q86" s="58"/>
      <c r="R86" s="50">
        <v>380</v>
      </c>
      <c r="S86" s="51">
        <v>380</v>
      </c>
      <c r="T86" s="90"/>
      <c r="U86" s="50"/>
      <c r="V86" s="50"/>
      <c r="W86" s="50"/>
      <c r="X86" s="50"/>
      <c r="Y86" s="95"/>
      <c r="Z86" s="60"/>
      <c r="AA86" s="95"/>
      <c r="AB86" s="32" t="s">
        <v>216</v>
      </c>
      <c r="AC86" s="26"/>
      <c r="AD86" s="26"/>
      <c r="AE86" s="26"/>
      <c r="AF86" s="26"/>
      <c r="AG86" s="26">
        <v>1</v>
      </c>
      <c r="AH86" s="26"/>
      <c r="AI86" s="26"/>
      <c r="AJ86" s="26"/>
      <c r="AK86" s="26"/>
      <c r="AL86" s="26"/>
      <c r="AM86" s="32"/>
      <c r="AN86" s="7"/>
    </row>
    <row r="87" s="6" customFormat="1" ht="131.25" spans="1:40">
      <c r="A87" s="26">
        <v>80</v>
      </c>
      <c r="B87" s="26" t="s">
        <v>504</v>
      </c>
      <c r="C87" s="31" t="s">
        <v>505</v>
      </c>
      <c r="D87" s="26" t="s">
        <v>47</v>
      </c>
      <c r="E87" s="26" t="s">
        <v>201</v>
      </c>
      <c r="F87" s="26" t="s">
        <v>49</v>
      </c>
      <c r="G87" s="32" t="s">
        <v>50</v>
      </c>
      <c r="H87" s="26" t="s">
        <v>185</v>
      </c>
      <c r="I87" s="59" t="s">
        <v>506</v>
      </c>
      <c r="J87" s="26" t="s">
        <v>291</v>
      </c>
      <c r="K87" s="26">
        <v>9008</v>
      </c>
      <c r="L87" s="50" t="s">
        <v>346</v>
      </c>
      <c r="M87" s="29" t="s">
        <v>485</v>
      </c>
      <c r="N87" s="29" t="s">
        <v>486</v>
      </c>
      <c r="O87" s="58">
        <v>380</v>
      </c>
      <c r="P87" s="50">
        <v>380</v>
      </c>
      <c r="Q87" s="58"/>
      <c r="R87" s="50">
        <v>380</v>
      </c>
      <c r="S87" s="51">
        <v>380</v>
      </c>
      <c r="T87" s="90"/>
      <c r="U87" s="50"/>
      <c r="V87" s="50"/>
      <c r="W87" s="50"/>
      <c r="X87" s="50"/>
      <c r="Y87" s="95"/>
      <c r="Z87" s="60"/>
      <c r="AA87" s="95"/>
      <c r="AB87" s="32" t="s">
        <v>216</v>
      </c>
      <c r="AC87" s="26"/>
      <c r="AD87" s="26"/>
      <c r="AE87" s="26"/>
      <c r="AF87" s="26"/>
      <c r="AG87" s="26">
        <v>1</v>
      </c>
      <c r="AH87" s="26"/>
      <c r="AI87" s="26"/>
      <c r="AJ87" s="26"/>
      <c r="AK87" s="26"/>
      <c r="AL87" s="26"/>
      <c r="AM87" s="32"/>
      <c r="AN87" s="7"/>
    </row>
    <row r="88" s="6" customFormat="1" ht="131.25" spans="1:40">
      <c r="A88" s="26">
        <v>81</v>
      </c>
      <c r="B88" s="26" t="s">
        <v>507</v>
      </c>
      <c r="C88" s="31" t="s">
        <v>508</v>
      </c>
      <c r="D88" s="26" t="s">
        <v>47</v>
      </c>
      <c r="E88" s="26" t="s">
        <v>201</v>
      </c>
      <c r="F88" s="26" t="s">
        <v>49</v>
      </c>
      <c r="G88" s="32" t="s">
        <v>50</v>
      </c>
      <c r="H88" s="26" t="s">
        <v>509</v>
      </c>
      <c r="I88" s="59" t="s">
        <v>510</v>
      </c>
      <c r="J88" s="26" t="s">
        <v>213</v>
      </c>
      <c r="K88" s="26">
        <v>3.74</v>
      </c>
      <c r="L88" s="50" t="s">
        <v>346</v>
      </c>
      <c r="M88" s="29" t="s">
        <v>485</v>
      </c>
      <c r="N88" s="29" t="s">
        <v>486</v>
      </c>
      <c r="O88" s="58">
        <v>360</v>
      </c>
      <c r="P88" s="50">
        <v>360</v>
      </c>
      <c r="Q88" s="58"/>
      <c r="R88" s="50">
        <v>360</v>
      </c>
      <c r="S88" s="51">
        <v>360</v>
      </c>
      <c r="T88" s="90"/>
      <c r="U88" s="50"/>
      <c r="V88" s="50"/>
      <c r="W88" s="50"/>
      <c r="X88" s="50"/>
      <c r="Y88" s="95"/>
      <c r="Z88" s="60"/>
      <c r="AA88" s="95"/>
      <c r="AB88" s="32" t="s">
        <v>216</v>
      </c>
      <c r="AC88" s="26"/>
      <c r="AD88" s="26"/>
      <c r="AE88" s="26"/>
      <c r="AF88" s="26">
        <v>1</v>
      </c>
      <c r="AG88" s="26"/>
      <c r="AH88" s="26"/>
      <c r="AI88" s="26"/>
      <c r="AJ88" s="26"/>
      <c r="AK88" s="26"/>
      <c r="AL88" s="26"/>
      <c r="AM88" s="32"/>
      <c r="AN88" s="7"/>
    </row>
    <row r="89" s="6" customFormat="1" ht="131.25" spans="1:40">
      <c r="A89" s="26">
        <v>82</v>
      </c>
      <c r="B89" s="26" t="s">
        <v>511</v>
      </c>
      <c r="C89" s="29" t="s">
        <v>512</v>
      </c>
      <c r="D89" s="26" t="s">
        <v>513</v>
      </c>
      <c r="E89" s="26" t="s">
        <v>514</v>
      </c>
      <c r="F89" s="26" t="s">
        <v>49</v>
      </c>
      <c r="G89" s="26" t="s">
        <v>69</v>
      </c>
      <c r="H89" s="26" t="s">
        <v>515</v>
      </c>
      <c r="I89" s="59" t="s">
        <v>516</v>
      </c>
      <c r="J89" s="50" t="s">
        <v>104</v>
      </c>
      <c r="K89" s="50">
        <v>10872</v>
      </c>
      <c r="L89" s="26" t="s">
        <v>105</v>
      </c>
      <c r="M89" s="29" t="s">
        <v>517</v>
      </c>
      <c r="N89" s="54" t="s">
        <v>518</v>
      </c>
      <c r="O89" s="50">
        <v>60</v>
      </c>
      <c r="P89" s="50">
        <v>60</v>
      </c>
      <c r="Q89" s="50"/>
      <c r="R89" s="50">
        <f t="shared" ref="R89:R97" si="9">S89+T89+U89+V89+W89</f>
        <v>60</v>
      </c>
      <c r="S89" s="50">
        <v>60</v>
      </c>
      <c r="T89" s="50"/>
      <c r="U89" s="50"/>
      <c r="V89" s="50"/>
      <c r="W89" s="50"/>
      <c r="X89" s="50"/>
      <c r="Y89" s="50"/>
      <c r="Z89" s="50"/>
      <c r="AA89" s="50"/>
      <c r="AB89" s="32" t="s">
        <v>519</v>
      </c>
      <c r="AC89" s="26"/>
      <c r="AD89" s="26"/>
      <c r="AE89" s="26"/>
      <c r="AF89" s="26"/>
      <c r="AG89" s="26"/>
      <c r="AH89" s="26">
        <v>1</v>
      </c>
      <c r="AI89" s="26"/>
      <c r="AJ89" s="26"/>
      <c r="AK89" s="26"/>
      <c r="AL89" s="26"/>
      <c r="AM89" s="26"/>
      <c r="AN89" s="5"/>
    </row>
    <row r="90" s="6" customFormat="1" ht="131.25" spans="1:39">
      <c r="A90" s="26">
        <v>83</v>
      </c>
      <c r="B90" s="26" t="s">
        <v>520</v>
      </c>
      <c r="C90" s="29" t="s">
        <v>521</v>
      </c>
      <c r="D90" s="26" t="s">
        <v>77</v>
      </c>
      <c r="E90" s="26" t="s">
        <v>101</v>
      </c>
      <c r="F90" s="26" t="s">
        <v>49</v>
      </c>
      <c r="G90" s="26" t="s">
        <v>69</v>
      </c>
      <c r="H90" s="26" t="s">
        <v>88</v>
      </c>
      <c r="I90" s="59" t="s">
        <v>522</v>
      </c>
      <c r="J90" s="26" t="s">
        <v>104</v>
      </c>
      <c r="K90" s="26">
        <v>128</v>
      </c>
      <c r="L90" s="26" t="s">
        <v>105</v>
      </c>
      <c r="M90" s="26" t="s">
        <v>91</v>
      </c>
      <c r="N90" s="50" t="s">
        <v>92</v>
      </c>
      <c r="O90" s="58">
        <v>396</v>
      </c>
      <c r="P90" s="50">
        <v>396</v>
      </c>
      <c r="Q90" s="50"/>
      <c r="R90" s="50">
        <f t="shared" si="9"/>
        <v>396</v>
      </c>
      <c r="S90" s="50">
        <v>396</v>
      </c>
      <c r="T90" s="50"/>
      <c r="U90" s="50"/>
      <c r="V90" s="50"/>
      <c r="W90" s="50"/>
      <c r="X90" s="50"/>
      <c r="Y90" s="50"/>
      <c r="Z90" s="50"/>
      <c r="AA90" s="50"/>
      <c r="AB90" s="32" t="s">
        <v>523</v>
      </c>
      <c r="AC90" s="26"/>
      <c r="AD90" s="26"/>
      <c r="AE90" s="26"/>
      <c r="AF90" s="26">
        <v>1</v>
      </c>
      <c r="AG90" s="26"/>
      <c r="AH90" s="26"/>
      <c r="AI90" s="26"/>
      <c r="AJ90" s="26"/>
      <c r="AK90" s="26"/>
      <c r="AL90" s="26"/>
      <c r="AM90" s="26"/>
    </row>
    <row r="91" s="6" customFormat="1" ht="150" spans="1:39">
      <c r="A91" s="26">
        <v>84</v>
      </c>
      <c r="B91" s="26" t="s">
        <v>524</v>
      </c>
      <c r="C91" s="26" t="s">
        <v>525</v>
      </c>
      <c r="D91" s="26" t="s">
        <v>47</v>
      </c>
      <c r="E91" s="26" t="s">
        <v>47</v>
      </c>
      <c r="F91" s="26" t="s">
        <v>49</v>
      </c>
      <c r="G91" s="26" t="s">
        <v>69</v>
      </c>
      <c r="H91" s="26" t="s">
        <v>185</v>
      </c>
      <c r="I91" s="32" t="s">
        <v>526</v>
      </c>
      <c r="J91" s="26" t="s">
        <v>53</v>
      </c>
      <c r="K91" s="34">
        <v>1124.2</v>
      </c>
      <c r="L91" s="26" t="s">
        <v>105</v>
      </c>
      <c r="M91" s="26" t="s">
        <v>116</v>
      </c>
      <c r="N91" s="50" t="s">
        <v>117</v>
      </c>
      <c r="O91" s="50">
        <v>300</v>
      </c>
      <c r="P91" s="50">
        <v>300</v>
      </c>
      <c r="Q91" s="50"/>
      <c r="R91" s="50">
        <f t="shared" si="9"/>
        <v>300</v>
      </c>
      <c r="S91" s="50">
        <v>300</v>
      </c>
      <c r="T91" s="50"/>
      <c r="U91" s="50"/>
      <c r="V91" s="50"/>
      <c r="W91" s="50"/>
      <c r="X91" s="50"/>
      <c r="Y91" s="50"/>
      <c r="Z91" s="50"/>
      <c r="AA91" s="50"/>
      <c r="AB91" s="32" t="s">
        <v>527</v>
      </c>
      <c r="AC91" s="26"/>
      <c r="AD91" s="26"/>
      <c r="AE91" s="26">
        <v>1</v>
      </c>
      <c r="AF91" s="26"/>
      <c r="AG91" s="26"/>
      <c r="AH91" s="26"/>
      <c r="AI91" s="26"/>
      <c r="AJ91" s="26"/>
      <c r="AK91" s="26"/>
      <c r="AL91" s="26"/>
      <c r="AM91" s="26"/>
    </row>
    <row r="92" s="6" customFormat="1" ht="92" customHeight="1" spans="1:39">
      <c r="A92" s="26">
        <v>85</v>
      </c>
      <c r="B92" s="26" t="s">
        <v>528</v>
      </c>
      <c r="C92" s="29" t="s">
        <v>529</v>
      </c>
      <c r="D92" s="26" t="s">
        <v>77</v>
      </c>
      <c r="E92" s="26" t="s">
        <v>101</v>
      </c>
      <c r="F92" s="26" t="s">
        <v>49</v>
      </c>
      <c r="G92" s="26" t="s">
        <v>530</v>
      </c>
      <c r="H92" s="26" t="s">
        <v>531</v>
      </c>
      <c r="I92" s="59" t="s">
        <v>532</v>
      </c>
      <c r="J92" s="26" t="s">
        <v>533</v>
      </c>
      <c r="K92" s="50">
        <v>343</v>
      </c>
      <c r="L92" s="50" t="s">
        <v>54</v>
      </c>
      <c r="M92" s="50" t="s">
        <v>97</v>
      </c>
      <c r="N92" s="29" t="s">
        <v>98</v>
      </c>
      <c r="O92" s="50">
        <v>106</v>
      </c>
      <c r="P92" s="50">
        <v>106</v>
      </c>
      <c r="Q92" s="50"/>
      <c r="R92" s="50">
        <f t="shared" si="9"/>
        <v>106</v>
      </c>
      <c r="S92" s="50"/>
      <c r="T92" s="50">
        <v>106</v>
      </c>
      <c r="U92" s="50"/>
      <c r="V92" s="50"/>
      <c r="W92" s="50"/>
      <c r="X92" s="50"/>
      <c r="Y92" s="50"/>
      <c r="Z92" s="50"/>
      <c r="AA92" s="50"/>
      <c r="AB92" s="29" t="s">
        <v>534</v>
      </c>
      <c r="AC92" s="26"/>
      <c r="AD92" s="26"/>
      <c r="AE92" s="26"/>
      <c r="AF92" s="26"/>
      <c r="AG92" s="26"/>
      <c r="AH92" s="26"/>
      <c r="AI92" s="26"/>
      <c r="AJ92" s="26"/>
      <c r="AK92" s="26"/>
      <c r="AL92" s="26"/>
      <c r="AM92" s="26"/>
    </row>
    <row r="93" s="6" customFormat="1" ht="92" customHeight="1" spans="1:39">
      <c r="A93" s="26">
        <v>86</v>
      </c>
      <c r="B93" s="26" t="s">
        <v>535</v>
      </c>
      <c r="C93" s="29" t="s">
        <v>536</v>
      </c>
      <c r="D93" s="26" t="s">
        <v>77</v>
      </c>
      <c r="E93" s="26" t="s">
        <v>294</v>
      </c>
      <c r="F93" s="26" t="s">
        <v>49</v>
      </c>
      <c r="G93" s="26" t="s">
        <v>295</v>
      </c>
      <c r="H93" s="99" t="s">
        <v>537</v>
      </c>
      <c r="I93" s="63" t="s">
        <v>538</v>
      </c>
      <c r="J93" s="26" t="s">
        <v>90</v>
      </c>
      <c r="K93" s="50">
        <v>53.9</v>
      </c>
      <c r="L93" s="50" t="s">
        <v>54</v>
      </c>
      <c r="M93" s="50" t="s">
        <v>539</v>
      </c>
      <c r="N93" s="50" t="s">
        <v>83</v>
      </c>
      <c r="O93" s="50">
        <v>3450</v>
      </c>
      <c r="P93" s="50">
        <v>3450</v>
      </c>
      <c r="Q93" s="50"/>
      <c r="R93" s="50">
        <f t="shared" si="9"/>
        <v>3450</v>
      </c>
      <c r="S93" s="50">
        <v>3450</v>
      </c>
      <c r="T93" s="50"/>
      <c r="U93" s="50"/>
      <c r="V93" s="50"/>
      <c r="W93" s="50"/>
      <c r="X93" s="50"/>
      <c r="Y93" s="50"/>
      <c r="Z93" s="50"/>
      <c r="AA93" s="50"/>
      <c r="AB93" s="26" t="s">
        <v>84</v>
      </c>
      <c r="AC93" s="26"/>
      <c r="AD93" s="26"/>
      <c r="AE93" s="26"/>
      <c r="AF93" s="26"/>
      <c r="AG93" s="26"/>
      <c r="AH93" s="26"/>
      <c r="AI93" s="26"/>
      <c r="AJ93" s="26"/>
      <c r="AK93" s="26"/>
      <c r="AL93" s="26"/>
      <c r="AM93" s="26"/>
    </row>
    <row r="94" s="6" customFormat="1" ht="92" customHeight="1" spans="1:39">
      <c r="A94" s="26">
        <v>87</v>
      </c>
      <c r="B94" s="26" t="s">
        <v>540</v>
      </c>
      <c r="C94" s="29" t="s">
        <v>541</v>
      </c>
      <c r="D94" s="26" t="s">
        <v>77</v>
      </c>
      <c r="E94" s="26" t="s">
        <v>294</v>
      </c>
      <c r="F94" s="26" t="s">
        <v>49</v>
      </c>
      <c r="G94" s="26" t="s">
        <v>295</v>
      </c>
      <c r="H94" s="100" t="s">
        <v>542</v>
      </c>
      <c r="I94" s="63" t="s">
        <v>543</v>
      </c>
      <c r="J94" s="26" t="s">
        <v>291</v>
      </c>
      <c r="K94" s="50">
        <v>7756</v>
      </c>
      <c r="L94" s="50" t="s">
        <v>54</v>
      </c>
      <c r="M94" s="50" t="s">
        <v>97</v>
      </c>
      <c r="N94" s="29" t="s">
        <v>98</v>
      </c>
      <c r="O94" s="34">
        <v>542.5</v>
      </c>
      <c r="P94" s="34">
        <v>542.5</v>
      </c>
      <c r="Q94" s="50"/>
      <c r="R94" s="34">
        <f t="shared" si="9"/>
        <v>542.5</v>
      </c>
      <c r="S94" s="34">
        <v>542.5</v>
      </c>
      <c r="T94" s="50"/>
      <c r="U94" s="50"/>
      <c r="V94" s="50"/>
      <c r="W94" s="50"/>
      <c r="X94" s="50"/>
      <c r="Y94" s="50"/>
      <c r="Z94" s="50"/>
      <c r="AA94" s="50"/>
      <c r="AB94" s="26" t="s">
        <v>311</v>
      </c>
      <c r="AC94" s="26"/>
      <c r="AD94" s="26"/>
      <c r="AE94" s="26"/>
      <c r="AF94" s="26"/>
      <c r="AG94" s="26"/>
      <c r="AH94" s="26"/>
      <c r="AI94" s="26"/>
      <c r="AJ94" s="26"/>
      <c r="AK94" s="26"/>
      <c r="AL94" s="26"/>
      <c r="AM94" s="26"/>
    </row>
    <row r="95" s="6" customFormat="1" ht="92" customHeight="1" spans="1:39">
      <c r="A95" s="26">
        <v>88</v>
      </c>
      <c r="B95" s="26" t="s">
        <v>544</v>
      </c>
      <c r="C95" s="29" t="s">
        <v>545</v>
      </c>
      <c r="D95" s="26" t="s">
        <v>77</v>
      </c>
      <c r="E95" s="26" t="s">
        <v>294</v>
      </c>
      <c r="F95" s="26" t="s">
        <v>49</v>
      </c>
      <c r="G95" s="26" t="s">
        <v>295</v>
      </c>
      <c r="H95" s="100" t="s">
        <v>546</v>
      </c>
      <c r="I95" s="63" t="s">
        <v>547</v>
      </c>
      <c r="J95" s="26" t="s">
        <v>291</v>
      </c>
      <c r="K95" s="50">
        <v>33500</v>
      </c>
      <c r="L95" s="50" t="s">
        <v>54</v>
      </c>
      <c r="M95" s="29" t="s">
        <v>116</v>
      </c>
      <c r="N95" s="50" t="s">
        <v>117</v>
      </c>
      <c r="O95" s="50">
        <v>3500</v>
      </c>
      <c r="P95" s="50">
        <v>3500</v>
      </c>
      <c r="Q95" s="50"/>
      <c r="R95" s="50">
        <f t="shared" si="9"/>
        <v>3500</v>
      </c>
      <c r="S95" s="50">
        <v>3500</v>
      </c>
      <c r="T95" s="50"/>
      <c r="U95" s="50"/>
      <c r="V95" s="50"/>
      <c r="W95" s="50"/>
      <c r="X95" s="50"/>
      <c r="Y95" s="50"/>
      <c r="Z95" s="50"/>
      <c r="AA95" s="50"/>
      <c r="AB95" s="26" t="s">
        <v>311</v>
      </c>
      <c r="AC95" s="26"/>
      <c r="AD95" s="26"/>
      <c r="AE95" s="26"/>
      <c r="AF95" s="26"/>
      <c r="AG95" s="26"/>
      <c r="AH95" s="26"/>
      <c r="AI95" s="26"/>
      <c r="AJ95" s="26"/>
      <c r="AK95" s="26"/>
      <c r="AL95" s="26"/>
      <c r="AM95" s="26"/>
    </row>
    <row r="96" s="6" customFormat="1" ht="127" customHeight="1" spans="1:39">
      <c r="A96" s="26">
        <v>89</v>
      </c>
      <c r="B96" s="26" t="s">
        <v>548</v>
      </c>
      <c r="C96" s="136" t="s">
        <v>549</v>
      </c>
      <c r="D96" s="26" t="s">
        <v>77</v>
      </c>
      <c r="E96" s="26" t="s">
        <v>101</v>
      </c>
      <c r="F96" s="26" t="s">
        <v>49</v>
      </c>
      <c r="G96" s="26" t="s">
        <v>530</v>
      </c>
      <c r="H96" s="26" t="s">
        <v>88</v>
      </c>
      <c r="I96" s="139" t="s">
        <v>550</v>
      </c>
      <c r="J96" s="26" t="s">
        <v>533</v>
      </c>
      <c r="K96" s="50">
        <v>400</v>
      </c>
      <c r="L96" s="50" t="s">
        <v>54</v>
      </c>
      <c r="M96" s="26" t="s">
        <v>91</v>
      </c>
      <c r="N96" s="50" t="s">
        <v>92</v>
      </c>
      <c r="O96" s="50">
        <v>123</v>
      </c>
      <c r="P96" s="50">
        <v>123</v>
      </c>
      <c r="Q96" s="50"/>
      <c r="R96" s="50">
        <f t="shared" si="9"/>
        <v>123</v>
      </c>
      <c r="S96" s="50"/>
      <c r="T96" s="50">
        <v>123</v>
      </c>
      <c r="U96" s="50"/>
      <c r="V96" s="50"/>
      <c r="W96" s="50"/>
      <c r="X96" s="50"/>
      <c r="Y96" s="50"/>
      <c r="Z96" s="50"/>
      <c r="AA96" s="50"/>
      <c r="AB96" s="29" t="s">
        <v>534</v>
      </c>
      <c r="AC96" s="26"/>
      <c r="AD96" s="26"/>
      <c r="AE96" s="26"/>
      <c r="AF96" s="26"/>
      <c r="AG96" s="26"/>
      <c r="AH96" s="26"/>
      <c r="AI96" s="26"/>
      <c r="AJ96" s="26"/>
      <c r="AK96" s="26"/>
      <c r="AL96" s="26"/>
      <c r="AM96" s="26"/>
    </row>
    <row r="97" s="6" customFormat="1" ht="122" customHeight="1" spans="1:39">
      <c r="A97" s="26">
        <v>90</v>
      </c>
      <c r="B97" s="26" t="s">
        <v>551</v>
      </c>
      <c r="C97" s="127" t="s">
        <v>552</v>
      </c>
      <c r="D97" s="29" t="s">
        <v>47</v>
      </c>
      <c r="E97" s="29" t="s">
        <v>47</v>
      </c>
      <c r="F97" s="29" t="s">
        <v>49</v>
      </c>
      <c r="G97" s="26" t="s">
        <v>553</v>
      </c>
      <c r="H97" s="26" t="s">
        <v>531</v>
      </c>
      <c r="I97" s="139" t="s">
        <v>554</v>
      </c>
      <c r="J97" s="26" t="s">
        <v>291</v>
      </c>
      <c r="K97" s="50">
        <v>2000</v>
      </c>
      <c r="L97" s="50" t="s">
        <v>54</v>
      </c>
      <c r="M97" s="50" t="s">
        <v>97</v>
      </c>
      <c r="N97" s="29" t="s">
        <v>98</v>
      </c>
      <c r="O97" s="50">
        <v>275</v>
      </c>
      <c r="P97" s="50">
        <v>275</v>
      </c>
      <c r="Q97" s="50"/>
      <c r="R97" s="50">
        <f t="shared" si="9"/>
        <v>275</v>
      </c>
      <c r="S97" s="50"/>
      <c r="T97" s="50">
        <v>275</v>
      </c>
      <c r="U97" s="50"/>
      <c r="V97" s="50"/>
      <c r="W97" s="50"/>
      <c r="X97" s="50"/>
      <c r="Y97" s="50"/>
      <c r="Z97" s="50"/>
      <c r="AA97" s="50"/>
      <c r="AB97" s="31" t="s">
        <v>555</v>
      </c>
      <c r="AC97" s="26"/>
      <c r="AD97" s="26"/>
      <c r="AE97" s="26"/>
      <c r="AF97" s="26"/>
      <c r="AG97" s="26"/>
      <c r="AH97" s="26"/>
      <c r="AI97" s="26"/>
      <c r="AJ97" s="26"/>
      <c r="AK97" s="26"/>
      <c r="AL97" s="26"/>
      <c r="AM97" s="26"/>
    </row>
    <row r="98" s="6" customFormat="1" ht="150" spans="1:40">
      <c r="A98" s="26">
        <v>91</v>
      </c>
      <c r="B98" s="26" t="s">
        <v>556</v>
      </c>
      <c r="C98" s="29" t="s">
        <v>557</v>
      </c>
      <c r="D98" s="29" t="s">
        <v>47</v>
      </c>
      <c r="E98" s="29" t="s">
        <v>47</v>
      </c>
      <c r="F98" s="29" t="s">
        <v>49</v>
      </c>
      <c r="G98" s="26" t="s">
        <v>69</v>
      </c>
      <c r="H98" s="29" t="s">
        <v>558</v>
      </c>
      <c r="I98" s="31" t="s">
        <v>559</v>
      </c>
      <c r="J98" s="53" t="s">
        <v>53</v>
      </c>
      <c r="K98" s="51">
        <v>2641.97</v>
      </c>
      <c r="L98" s="26" t="s">
        <v>105</v>
      </c>
      <c r="M98" s="50" t="s">
        <v>97</v>
      </c>
      <c r="N98" s="29" t="s">
        <v>560</v>
      </c>
      <c r="O98" s="58">
        <f>P98</f>
        <v>650</v>
      </c>
      <c r="P98" s="53">
        <v>650</v>
      </c>
      <c r="Q98" s="53"/>
      <c r="R98" s="50">
        <f>P98</f>
        <v>650</v>
      </c>
      <c r="S98" s="50">
        <f>P98</f>
        <v>650</v>
      </c>
      <c r="T98" s="50"/>
      <c r="U98" s="50"/>
      <c r="V98" s="50"/>
      <c r="W98" s="50"/>
      <c r="X98" s="50"/>
      <c r="Y98" s="50"/>
      <c r="Z98" s="50"/>
      <c r="AA98" s="50"/>
      <c r="AB98" s="31" t="s">
        <v>561</v>
      </c>
      <c r="AC98" s="29"/>
      <c r="AD98" s="29"/>
      <c r="AE98" s="29"/>
      <c r="AF98" s="53">
        <v>1</v>
      </c>
      <c r="AG98" s="29"/>
      <c r="AH98" s="29"/>
      <c r="AI98" s="29"/>
      <c r="AJ98" s="29"/>
      <c r="AK98" s="29"/>
      <c r="AL98" s="29"/>
      <c r="AM98" s="29"/>
      <c r="AN98" s="110"/>
    </row>
    <row r="99" s="98" customFormat="1" ht="150" spans="1:40">
      <c r="A99" s="26">
        <v>92</v>
      </c>
      <c r="B99" s="26" t="s">
        <v>562</v>
      </c>
      <c r="C99" s="29" t="s">
        <v>563</v>
      </c>
      <c r="D99" s="29" t="s">
        <v>47</v>
      </c>
      <c r="E99" s="29" t="s">
        <v>47</v>
      </c>
      <c r="F99" s="29" t="s">
        <v>49</v>
      </c>
      <c r="G99" s="26" t="s">
        <v>69</v>
      </c>
      <c r="H99" s="29" t="s">
        <v>564</v>
      </c>
      <c r="I99" s="31" t="s">
        <v>565</v>
      </c>
      <c r="J99" s="53" t="s">
        <v>53</v>
      </c>
      <c r="K99" s="50">
        <v>2300</v>
      </c>
      <c r="L99" s="26" t="s">
        <v>105</v>
      </c>
      <c r="M99" s="50" t="s">
        <v>82</v>
      </c>
      <c r="N99" s="29" t="s">
        <v>83</v>
      </c>
      <c r="O99" s="58">
        <f>P99</f>
        <v>300</v>
      </c>
      <c r="P99" s="53">
        <v>300</v>
      </c>
      <c r="Q99" s="53">
        <v>0</v>
      </c>
      <c r="R99" s="50">
        <f>P99</f>
        <v>300</v>
      </c>
      <c r="S99" s="50">
        <f>P99</f>
        <v>300</v>
      </c>
      <c r="T99" s="50"/>
      <c r="U99" s="50"/>
      <c r="V99" s="50"/>
      <c r="W99" s="50"/>
      <c r="X99" s="50"/>
      <c r="Y99" s="50"/>
      <c r="Z99" s="50"/>
      <c r="AA99" s="50"/>
      <c r="AB99" s="31" t="s">
        <v>566</v>
      </c>
      <c r="AC99" s="29"/>
      <c r="AD99" s="29"/>
      <c r="AE99" s="53">
        <v>1</v>
      </c>
      <c r="AF99" s="29"/>
      <c r="AG99" s="29"/>
      <c r="AH99" s="29"/>
      <c r="AI99" s="29"/>
      <c r="AJ99" s="29"/>
      <c r="AK99" s="29"/>
      <c r="AL99" s="29"/>
      <c r="AM99" s="140" t="s">
        <v>567</v>
      </c>
      <c r="AN99" s="110"/>
    </row>
    <row r="100" s="98" customFormat="1" ht="78" customHeight="1" spans="1:40">
      <c r="A100" s="26">
        <v>93</v>
      </c>
      <c r="B100" s="26" t="s">
        <v>568</v>
      </c>
      <c r="C100" s="137" t="s">
        <v>569</v>
      </c>
      <c r="D100" s="29" t="s">
        <v>47</v>
      </c>
      <c r="E100" s="26" t="s">
        <v>398</v>
      </c>
      <c r="F100" s="26" t="s">
        <v>49</v>
      </c>
      <c r="G100" s="32" t="s">
        <v>570</v>
      </c>
      <c r="H100" s="26" t="s">
        <v>399</v>
      </c>
      <c r="I100" s="31" t="s">
        <v>571</v>
      </c>
      <c r="J100" s="53" t="s">
        <v>53</v>
      </c>
      <c r="K100" s="50">
        <v>1125.99</v>
      </c>
      <c r="L100" s="50" t="s">
        <v>54</v>
      </c>
      <c r="M100" s="60" t="s">
        <v>347</v>
      </c>
      <c r="N100" s="60" t="s">
        <v>348</v>
      </c>
      <c r="O100" s="58">
        <v>200</v>
      </c>
      <c r="P100" s="50">
        <v>200</v>
      </c>
      <c r="Q100" s="53"/>
      <c r="R100" s="50">
        <f>S100+T100+U100+V100+W100</f>
        <v>200</v>
      </c>
      <c r="S100" s="50">
        <v>200</v>
      </c>
      <c r="T100" s="50"/>
      <c r="U100" s="50"/>
      <c r="V100" s="50"/>
      <c r="W100" s="50"/>
      <c r="X100" s="50"/>
      <c r="Y100" s="50"/>
      <c r="Z100" s="50"/>
      <c r="AA100" s="50"/>
      <c r="AB100" s="32" t="s">
        <v>401</v>
      </c>
      <c r="AC100" s="29"/>
      <c r="AD100" s="29"/>
      <c r="AE100" s="53"/>
      <c r="AF100" s="29"/>
      <c r="AG100" s="29"/>
      <c r="AH100" s="29"/>
      <c r="AI100" s="29"/>
      <c r="AJ100" s="29"/>
      <c r="AK100" s="29"/>
      <c r="AL100" s="29"/>
      <c r="AM100" s="140"/>
      <c r="AN100" s="110"/>
    </row>
    <row r="101" s="98" customFormat="1" ht="78" customHeight="1" spans="1:40">
      <c r="A101" s="26">
        <v>94</v>
      </c>
      <c r="B101" s="28" t="s">
        <v>572</v>
      </c>
      <c r="C101" s="33" t="s">
        <v>573</v>
      </c>
      <c r="D101" s="29" t="s">
        <v>47</v>
      </c>
      <c r="E101" s="29" t="s">
        <v>47</v>
      </c>
      <c r="F101" s="29" t="s">
        <v>49</v>
      </c>
      <c r="G101" s="26" t="s">
        <v>570</v>
      </c>
      <c r="H101" s="26" t="s">
        <v>399</v>
      </c>
      <c r="I101" s="31" t="s">
        <v>574</v>
      </c>
      <c r="J101" s="53"/>
      <c r="K101" s="50"/>
      <c r="L101" s="50" t="s">
        <v>54</v>
      </c>
      <c r="M101" s="60" t="s">
        <v>347</v>
      </c>
      <c r="N101" s="60" t="s">
        <v>348</v>
      </c>
      <c r="O101" s="73">
        <v>184.74</v>
      </c>
      <c r="P101" s="73">
        <v>184.74</v>
      </c>
      <c r="Q101" s="53"/>
      <c r="R101" s="50">
        <f>S101+T101+U101+V101+W101</f>
        <v>184.74</v>
      </c>
      <c r="S101" s="73">
        <v>184.74</v>
      </c>
      <c r="T101" s="50"/>
      <c r="U101" s="50"/>
      <c r="V101" s="50"/>
      <c r="W101" s="50"/>
      <c r="X101" s="50"/>
      <c r="Y101" s="50"/>
      <c r="Z101" s="50"/>
      <c r="AA101" s="50"/>
      <c r="AB101" s="32" t="s">
        <v>401</v>
      </c>
      <c r="AC101" s="29"/>
      <c r="AD101" s="29"/>
      <c r="AE101" s="53"/>
      <c r="AF101" s="29"/>
      <c r="AG101" s="29"/>
      <c r="AH101" s="29"/>
      <c r="AI101" s="29"/>
      <c r="AJ101" s="29"/>
      <c r="AK101" s="29"/>
      <c r="AL101" s="29"/>
      <c r="AM101" s="140"/>
      <c r="AN101" s="110"/>
    </row>
    <row r="102" s="98" customFormat="1" ht="78" customHeight="1" spans="1:40">
      <c r="A102" s="26">
        <v>95</v>
      </c>
      <c r="B102" s="28" t="s">
        <v>575</v>
      </c>
      <c r="C102" s="33" t="s">
        <v>576</v>
      </c>
      <c r="D102" s="26" t="s">
        <v>464</v>
      </c>
      <c r="E102" s="26" t="s">
        <v>577</v>
      </c>
      <c r="F102" s="29" t="s">
        <v>49</v>
      </c>
      <c r="G102" s="26" t="s">
        <v>570</v>
      </c>
      <c r="H102" s="26" t="s">
        <v>271</v>
      </c>
      <c r="I102" s="61" t="s">
        <v>578</v>
      </c>
      <c r="J102" s="26" t="s">
        <v>467</v>
      </c>
      <c r="K102" s="26"/>
      <c r="L102" s="50" t="s">
        <v>54</v>
      </c>
      <c r="M102" s="50" t="s">
        <v>579</v>
      </c>
      <c r="N102" s="50" t="s">
        <v>580</v>
      </c>
      <c r="O102" s="58">
        <v>20</v>
      </c>
      <c r="P102" s="58">
        <v>20</v>
      </c>
      <c r="Q102" s="53"/>
      <c r="R102" s="50">
        <f>S102+T102+U102+V102+W102</f>
        <v>20</v>
      </c>
      <c r="S102" s="50">
        <v>20</v>
      </c>
      <c r="T102" s="50"/>
      <c r="U102" s="50"/>
      <c r="V102" s="50"/>
      <c r="W102" s="50"/>
      <c r="X102" s="50"/>
      <c r="Y102" s="50"/>
      <c r="Z102" s="50"/>
      <c r="AA102" s="50"/>
      <c r="AB102" s="26" t="s">
        <v>581</v>
      </c>
      <c r="AC102" s="29"/>
      <c r="AD102" s="29"/>
      <c r="AE102" s="53"/>
      <c r="AF102" s="29"/>
      <c r="AG102" s="29"/>
      <c r="AH102" s="29"/>
      <c r="AI102" s="29"/>
      <c r="AJ102" s="29"/>
      <c r="AK102" s="29"/>
      <c r="AL102" s="29"/>
      <c r="AM102" s="140"/>
      <c r="AN102" s="110"/>
    </row>
    <row r="103" s="6" customFormat="1" ht="131.25" spans="1:39">
      <c r="A103" s="26">
        <v>96</v>
      </c>
      <c r="B103" s="26" t="s">
        <v>582</v>
      </c>
      <c r="C103" s="26" t="s">
        <v>583</v>
      </c>
      <c r="D103" s="26" t="s">
        <v>584</v>
      </c>
      <c r="E103" s="26" t="s">
        <v>585</v>
      </c>
      <c r="F103" s="26" t="s">
        <v>49</v>
      </c>
      <c r="G103" s="26" t="s">
        <v>69</v>
      </c>
      <c r="H103" s="26" t="s">
        <v>271</v>
      </c>
      <c r="I103" s="49" t="s">
        <v>586</v>
      </c>
      <c r="J103" s="26" t="s">
        <v>467</v>
      </c>
      <c r="K103" s="26">
        <v>6500</v>
      </c>
      <c r="L103" s="50" t="s">
        <v>54</v>
      </c>
      <c r="M103" s="50" t="s">
        <v>587</v>
      </c>
      <c r="N103" s="50" t="s">
        <v>588</v>
      </c>
      <c r="O103" s="50">
        <v>1950</v>
      </c>
      <c r="P103" s="50">
        <v>1950</v>
      </c>
      <c r="Q103" s="50"/>
      <c r="R103" s="50">
        <f t="shared" ref="R103:R107" si="10">S103+T103+U103+V103+W103</f>
        <v>1950</v>
      </c>
      <c r="S103" s="50">
        <v>1950</v>
      </c>
      <c r="T103" s="50"/>
      <c r="U103" s="50"/>
      <c r="V103" s="50"/>
      <c r="W103" s="50"/>
      <c r="X103" s="50"/>
      <c r="Y103" s="50"/>
      <c r="Z103" s="50"/>
      <c r="AA103" s="50"/>
      <c r="AB103" s="26" t="s">
        <v>589</v>
      </c>
      <c r="AC103" s="26"/>
      <c r="AD103" s="26"/>
      <c r="AE103" s="26"/>
      <c r="AF103" s="26"/>
      <c r="AG103" s="26"/>
      <c r="AH103" s="26">
        <v>1</v>
      </c>
      <c r="AI103" s="26"/>
      <c r="AJ103" s="26"/>
      <c r="AK103" s="26"/>
      <c r="AL103" s="26"/>
      <c r="AM103" s="26"/>
    </row>
    <row r="104" s="112" customFormat="1" ht="93.75" spans="1:40">
      <c r="A104" s="26">
        <v>97</v>
      </c>
      <c r="B104" s="26" t="s">
        <v>590</v>
      </c>
      <c r="C104" s="29" t="s">
        <v>591</v>
      </c>
      <c r="D104" s="26" t="s">
        <v>464</v>
      </c>
      <c r="E104" s="26" t="s">
        <v>465</v>
      </c>
      <c r="F104" s="29" t="s">
        <v>49</v>
      </c>
      <c r="G104" s="26" t="s">
        <v>69</v>
      </c>
      <c r="H104" s="26" t="s">
        <v>271</v>
      </c>
      <c r="I104" s="61" t="s">
        <v>592</v>
      </c>
      <c r="J104" s="26" t="s">
        <v>467</v>
      </c>
      <c r="K104" s="26">
        <v>1476</v>
      </c>
      <c r="L104" s="50" t="s">
        <v>54</v>
      </c>
      <c r="M104" s="50" t="s">
        <v>579</v>
      </c>
      <c r="N104" s="50" t="s">
        <v>580</v>
      </c>
      <c r="O104" s="53">
        <v>3041.28</v>
      </c>
      <c r="P104" s="53">
        <v>3041.28</v>
      </c>
      <c r="Q104" s="50"/>
      <c r="R104" s="50">
        <f t="shared" si="10"/>
        <v>3041.28</v>
      </c>
      <c r="S104" s="53">
        <v>3041.28</v>
      </c>
      <c r="T104" s="50"/>
      <c r="U104" s="50"/>
      <c r="V104" s="50"/>
      <c r="W104" s="50"/>
      <c r="X104" s="50"/>
      <c r="Y104" s="50"/>
      <c r="Z104" s="50"/>
      <c r="AA104" s="50"/>
      <c r="AB104" s="26" t="s">
        <v>593</v>
      </c>
      <c r="AC104" s="26"/>
      <c r="AD104" s="26"/>
      <c r="AE104" s="26"/>
      <c r="AF104" s="26">
        <v>1</v>
      </c>
      <c r="AG104" s="26"/>
      <c r="AH104" s="26"/>
      <c r="AI104" s="26"/>
      <c r="AJ104" s="26"/>
      <c r="AK104" s="26"/>
      <c r="AL104" s="26"/>
      <c r="AM104" s="26"/>
      <c r="AN104" s="6"/>
    </row>
    <row r="105" s="112" customFormat="1" ht="93.75" spans="1:40">
      <c r="A105" s="26">
        <v>98</v>
      </c>
      <c r="B105" s="26" t="s">
        <v>594</v>
      </c>
      <c r="C105" s="29" t="s">
        <v>595</v>
      </c>
      <c r="D105" s="26" t="s">
        <v>464</v>
      </c>
      <c r="E105" s="26" t="s">
        <v>465</v>
      </c>
      <c r="F105" s="29" t="s">
        <v>49</v>
      </c>
      <c r="G105" s="26" t="s">
        <v>596</v>
      </c>
      <c r="H105" s="26" t="s">
        <v>271</v>
      </c>
      <c r="I105" s="61" t="s">
        <v>597</v>
      </c>
      <c r="J105" s="26" t="s">
        <v>467</v>
      </c>
      <c r="K105" s="26">
        <v>1950</v>
      </c>
      <c r="L105" s="50" t="s">
        <v>54</v>
      </c>
      <c r="M105" s="50" t="s">
        <v>579</v>
      </c>
      <c r="N105" s="50" t="s">
        <v>580</v>
      </c>
      <c r="O105" s="53">
        <v>1587.25</v>
      </c>
      <c r="P105" s="53">
        <v>1587.25</v>
      </c>
      <c r="Q105" s="50"/>
      <c r="R105" s="50">
        <f t="shared" si="10"/>
        <v>1587.25</v>
      </c>
      <c r="S105" s="53">
        <v>1587.25</v>
      </c>
      <c r="T105" s="50"/>
      <c r="U105" s="50"/>
      <c r="V105" s="50"/>
      <c r="W105" s="50"/>
      <c r="X105" s="50"/>
      <c r="Y105" s="50"/>
      <c r="Z105" s="50"/>
      <c r="AA105" s="50"/>
      <c r="AB105" s="26" t="s">
        <v>593</v>
      </c>
      <c r="AC105" s="26"/>
      <c r="AD105" s="26"/>
      <c r="AE105" s="26"/>
      <c r="AF105" s="26"/>
      <c r="AG105" s="26"/>
      <c r="AH105" s="26"/>
      <c r="AI105" s="26"/>
      <c r="AJ105" s="26"/>
      <c r="AK105" s="26"/>
      <c r="AL105" s="26"/>
      <c r="AM105" s="26"/>
      <c r="AN105" s="6"/>
    </row>
    <row r="106" s="110" customFormat="1" ht="93.75" spans="1:40">
      <c r="A106" s="26">
        <v>99</v>
      </c>
      <c r="B106" s="26" t="s">
        <v>598</v>
      </c>
      <c r="C106" s="28" t="s">
        <v>599</v>
      </c>
      <c r="D106" s="26" t="s">
        <v>47</v>
      </c>
      <c r="E106" s="26" t="s">
        <v>600</v>
      </c>
      <c r="F106" s="26" t="s">
        <v>49</v>
      </c>
      <c r="G106" s="26" t="s">
        <v>69</v>
      </c>
      <c r="H106" s="26" t="s">
        <v>271</v>
      </c>
      <c r="I106" s="28" t="s">
        <v>601</v>
      </c>
      <c r="J106" s="26" t="s">
        <v>602</v>
      </c>
      <c r="K106" s="26">
        <v>2.2</v>
      </c>
      <c r="L106" s="50" t="s">
        <v>54</v>
      </c>
      <c r="M106" s="50" t="s">
        <v>603</v>
      </c>
      <c r="N106" s="50" t="s">
        <v>604</v>
      </c>
      <c r="O106" s="50">
        <v>4600</v>
      </c>
      <c r="P106" s="50">
        <v>4600</v>
      </c>
      <c r="Q106" s="50"/>
      <c r="R106" s="50">
        <f t="shared" si="10"/>
        <v>4600</v>
      </c>
      <c r="S106" s="50">
        <v>4600</v>
      </c>
      <c r="T106" s="50"/>
      <c r="U106" s="50"/>
      <c r="V106" s="50"/>
      <c r="W106" s="50"/>
      <c r="X106" s="50"/>
      <c r="Y106" s="50"/>
      <c r="Z106" s="50"/>
      <c r="AA106" s="50"/>
      <c r="AB106" s="26" t="s">
        <v>605</v>
      </c>
      <c r="AC106" s="26"/>
      <c r="AD106" s="26"/>
      <c r="AE106" s="26"/>
      <c r="AF106" s="26"/>
      <c r="AG106" s="26"/>
      <c r="AH106" s="26"/>
      <c r="AI106" s="26"/>
      <c r="AJ106" s="26"/>
      <c r="AK106" s="26"/>
      <c r="AL106" s="26">
        <v>1</v>
      </c>
      <c r="AM106" s="26"/>
      <c r="AN106" s="6"/>
    </row>
    <row r="107" s="17" customFormat="1" ht="93.75" spans="1:40">
      <c r="A107" s="26">
        <v>100</v>
      </c>
      <c r="B107" s="26" t="s">
        <v>606</v>
      </c>
      <c r="C107" s="29" t="s">
        <v>607</v>
      </c>
      <c r="D107" s="26" t="s">
        <v>608</v>
      </c>
      <c r="E107" s="26" t="s">
        <v>608</v>
      </c>
      <c r="F107" s="26" t="s">
        <v>49</v>
      </c>
      <c r="G107" s="26" t="s">
        <v>69</v>
      </c>
      <c r="H107" s="26" t="s">
        <v>271</v>
      </c>
      <c r="I107" s="61" t="s">
        <v>609</v>
      </c>
      <c r="J107" s="26"/>
      <c r="K107" s="26"/>
      <c r="L107" s="50" t="s">
        <v>54</v>
      </c>
      <c r="M107" s="50" t="s">
        <v>603</v>
      </c>
      <c r="N107" s="50" t="s">
        <v>604</v>
      </c>
      <c r="O107" s="50">
        <v>128</v>
      </c>
      <c r="P107" s="50">
        <v>128</v>
      </c>
      <c r="Q107" s="50"/>
      <c r="R107" s="50">
        <f t="shared" si="10"/>
        <v>128</v>
      </c>
      <c r="S107" s="50">
        <v>50</v>
      </c>
      <c r="T107" s="50"/>
      <c r="U107" s="50"/>
      <c r="V107" s="50"/>
      <c r="W107" s="50">
        <v>78</v>
      </c>
      <c r="X107" s="50"/>
      <c r="Y107" s="50"/>
      <c r="Z107" s="50"/>
      <c r="AA107" s="50"/>
      <c r="AB107" s="26" t="s">
        <v>610</v>
      </c>
      <c r="AC107" s="26"/>
      <c r="AD107" s="26"/>
      <c r="AE107" s="26"/>
      <c r="AF107" s="26"/>
      <c r="AG107" s="26"/>
      <c r="AH107" s="26"/>
      <c r="AI107" s="26"/>
      <c r="AJ107" s="26"/>
      <c r="AK107" s="26"/>
      <c r="AL107" s="26">
        <v>1</v>
      </c>
      <c r="AM107" s="26"/>
      <c r="AN107" s="6"/>
    </row>
    <row r="108" spans="12:12">
      <c r="L108" s="13" t="s">
        <v>44</v>
      </c>
    </row>
    <row r="109" spans="12:12">
      <c r="L109" s="13" t="s">
        <v>44</v>
      </c>
    </row>
    <row r="110" spans="12:12">
      <c r="L110" s="13" t="s">
        <v>44</v>
      </c>
    </row>
    <row r="111" spans="11:11">
      <c r="K111" s="13" t="s">
        <v>611</v>
      </c>
    </row>
  </sheetData>
  <autoFilter ref="A7:AN111">
    <extLst/>
  </autoFilter>
  <mergeCells count="42">
    <mergeCell ref="A1:AM1"/>
    <mergeCell ref="A2:G2"/>
    <mergeCell ref="Y2:AM2"/>
    <mergeCell ref="O3:AA3"/>
    <mergeCell ref="P4:W4"/>
    <mergeCell ref="Y4:AA4"/>
    <mergeCell ref="S5:W5"/>
    <mergeCell ref="A7:I7"/>
    <mergeCell ref="A3:A6"/>
    <mergeCell ref="B3:B6"/>
    <mergeCell ref="C3:C6"/>
    <mergeCell ref="D3:D6"/>
    <mergeCell ref="E3:E6"/>
    <mergeCell ref="F3:F6"/>
    <mergeCell ref="G3:G6"/>
    <mergeCell ref="H3:H6"/>
    <mergeCell ref="I3:I6"/>
    <mergeCell ref="J3:J6"/>
    <mergeCell ref="K3:K6"/>
    <mergeCell ref="L3:L6"/>
    <mergeCell ref="M3:M6"/>
    <mergeCell ref="N3:N6"/>
    <mergeCell ref="O4:O6"/>
    <mergeCell ref="P5:P6"/>
    <mergeCell ref="Q5:Q6"/>
    <mergeCell ref="R5:R6"/>
    <mergeCell ref="X4:X6"/>
    <mergeCell ref="Y5:Y6"/>
    <mergeCell ref="Z5:Z6"/>
    <mergeCell ref="AA5:AA6"/>
    <mergeCell ref="AB3:AB6"/>
    <mergeCell ref="AC3:AC6"/>
    <mergeCell ref="AD3:AD6"/>
    <mergeCell ref="AE3:AE6"/>
    <mergeCell ref="AF3:AF6"/>
    <mergeCell ref="AG3:AG6"/>
    <mergeCell ref="AH3:AH6"/>
    <mergeCell ref="AI3:AI6"/>
    <mergeCell ref="AJ3:AJ6"/>
    <mergeCell ref="AK3:AK6"/>
    <mergeCell ref="AL3:AL6"/>
    <mergeCell ref="AM3:AM6"/>
  </mergeCells>
  <pageMargins left="0.354166666666667" right="0.196527777777778" top="0.393055555555556" bottom="0.393055555555556" header="0.297916666666667" footer="0.297916666666667"/>
  <pageSetup paperSize="9" scale="35" fitToHeight="0" orientation="landscape" horizontalDpi="600"/>
  <headerFooter>
    <oddFooter>&amp;C第 &amp;P 页，共 &amp;N 页</oddFooter>
  </headerFooter>
  <ignoredErrors>
    <ignoredError sqref="R79"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93"/>
  <sheetViews>
    <sheetView tabSelected="1" view="pageBreakPreview" zoomScale="70" zoomScaleNormal="80" zoomScaleSheetLayoutView="70" topLeftCell="I1" workbookViewId="0">
      <selection activeCell="A1" sqref="A1:AM1"/>
    </sheetView>
  </sheetViews>
  <sheetFormatPr defaultColWidth="9" defaultRowHeight="15"/>
  <cols>
    <col min="1" max="1" width="5.925" style="13" customWidth="1"/>
    <col min="2" max="2" width="9.10833333333333" style="13" customWidth="1"/>
    <col min="3" max="3" width="20.5583333333333" style="13" customWidth="1"/>
    <col min="4" max="4" width="6.125" style="13" customWidth="1"/>
    <col min="5" max="5" width="8.775" style="13" customWidth="1"/>
    <col min="6" max="6" width="9.28333333333333" style="13" customWidth="1"/>
    <col min="7" max="7" width="9.01666666666667" style="13" customWidth="1"/>
    <col min="8" max="8" width="13.4416666666667" style="13" customWidth="1"/>
    <col min="9" max="9" width="58.6333333333333" style="14" customWidth="1"/>
    <col min="10" max="10" width="8.775" style="13" customWidth="1"/>
    <col min="11" max="11" width="11.125" style="13" customWidth="1"/>
    <col min="12" max="12" width="8.775" style="13" customWidth="1"/>
    <col min="13" max="14" width="8.775" style="15" customWidth="1"/>
    <col min="15" max="15" width="17.0333333333333" style="15" customWidth="1"/>
    <col min="16" max="16" width="16.8083333333333" style="15" customWidth="1"/>
    <col min="17" max="17" width="16.6666666666667" style="15" customWidth="1"/>
    <col min="18" max="18" width="17.2666666666667" style="15" customWidth="1"/>
    <col min="19" max="19" width="13.0583333333333" style="15" customWidth="1"/>
    <col min="20" max="20" width="12.6333333333333" style="15" customWidth="1"/>
    <col min="21" max="21" width="15.4416666666667" style="15" customWidth="1"/>
    <col min="22" max="22" width="11.6666666666667" style="15" customWidth="1"/>
    <col min="23" max="24" width="10.6916666666667" style="15" customWidth="1"/>
    <col min="25" max="25" width="16.8" style="15" customWidth="1"/>
    <col min="26" max="26" width="14.8" style="15" customWidth="1"/>
    <col min="27" max="27" width="16.6666666666667" style="15" customWidth="1"/>
    <col min="28" max="28" width="29.5333333333333" style="13" customWidth="1"/>
    <col min="29" max="30" width="20.2833333333333" style="13" hidden="1" customWidth="1"/>
    <col min="31" max="31" width="12.275" style="13" hidden="1" customWidth="1"/>
    <col min="32" max="38" width="10.675" style="13" hidden="1" customWidth="1"/>
    <col min="39" max="39" width="13.4416666666667" style="13" customWidth="1"/>
    <col min="40" max="16384" width="9" style="17"/>
  </cols>
  <sheetData>
    <row r="1" s="1" customFormat="1" ht="53" customHeight="1" spans="1:39">
      <c r="A1" s="18" t="s">
        <v>612</v>
      </c>
      <c r="B1" s="18"/>
      <c r="C1" s="18"/>
      <c r="D1" s="18"/>
      <c r="E1" s="18"/>
      <c r="F1" s="18"/>
      <c r="G1" s="18"/>
      <c r="H1" s="18"/>
      <c r="I1" s="40"/>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2" customFormat="1" ht="21" customHeight="1" spans="1:24">
      <c r="A2" s="2" t="s">
        <v>1</v>
      </c>
      <c r="H2" s="19"/>
      <c r="I2" s="41"/>
      <c r="J2" s="19"/>
      <c r="O2" s="19"/>
      <c r="P2" s="19"/>
      <c r="Q2" s="19"/>
      <c r="R2" s="19"/>
      <c r="S2" s="19"/>
      <c r="T2" s="19"/>
      <c r="U2" s="19"/>
      <c r="V2" s="19"/>
      <c r="W2" s="19"/>
      <c r="X2" s="19"/>
    </row>
    <row r="3" s="3" customFormat="1" ht="30" customHeight="1" spans="1:39">
      <c r="A3" s="20" t="s">
        <v>2</v>
      </c>
      <c r="B3" s="20" t="s">
        <v>3</v>
      </c>
      <c r="C3" s="20" t="s">
        <v>4</v>
      </c>
      <c r="D3" s="21" t="s">
        <v>5</v>
      </c>
      <c r="E3" s="21" t="s">
        <v>6</v>
      </c>
      <c r="F3" s="20" t="s">
        <v>7</v>
      </c>
      <c r="G3" s="20" t="s">
        <v>8</v>
      </c>
      <c r="H3" s="20" t="s">
        <v>9</v>
      </c>
      <c r="I3" s="20" t="s">
        <v>10</v>
      </c>
      <c r="J3" s="20" t="s">
        <v>11</v>
      </c>
      <c r="K3" s="21" t="s">
        <v>12</v>
      </c>
      <c r="L3" s="21" t="s">
        <v>13</v>
      </c>
      <c r="M3" s="42" t="s">
        <v>14</v>
      </c>
      <c r="N3" s="42" t="s">
        <v>15</v>
      </c>
      <c r="O3" s="43" t="s">
        <v>16</v>
      </c>
      <c r="P3" s="43"/>
      <c r="Q3" s="43"/>
      <c r="R3" s="43"/>
      <c r="S3" s="43"/>
      <c r="T3" s="43"/>
      <c r="U3" s="43"/>
      <c r="V3" s="43"/>
      <c r="W3" s="43"/>
      <c r="X3" s="43"/>
      <c r="Y3" s="43"/>
      <c r="Z3" s="43"/>
      <c r="AA3" s="43"/>
      <c r="AB3" s="20" t="s">
        <v>17</v>
      </c>
      <c r="AC3" s="20" t="s">
        <v>18</v>
      </c>
      <c r="AD3" s="20" t="s">
        <v>19</v>
      </c>
      <c r="AE3" s="21" t="s">
        <v>20</v>
      </c>
      <c r="AF3" s="21" t="s">
        <v>21</v>
      </c>
      <c r="AG3" s="21" t="s">
        <v>22</v>
      </c>
      <c r="AH3" s="21" t="s">
        <v>23</v>
      </c>
      <c r="AI3" s="21" t="s">
        <v>24</v>
      </c>
      <c r="AJ3" s="21" t="s">
        <v>25</v>
      </c>
      <c r="AK3" s="21" t="s">
        <v>26</v>
      </c>
      <c r="AL3" s="21" t="s">
        <v>27</v>
      </c>
      <c r="AM3" s="20" t="s">
        <v>28</v>
      </c>
    </row>
    <row r="4" s="3" customFormat="1" ht="38" customHeight="1" spans="1:39">
      <c r="A4" s="20"/>
      <c r="B4" s="20"/>
      <c r="C4" s="20"/>
      <c r="D4" s="22"/>
      <c r="E4" s="22"/>
      <c r="F4" s="20"/>
      <c r="G4" s="20"/>
      <c r="H4" s="20"/>
      <c r="I4" s="20"/>
      <c r="J4" s="20"/>
      <c r="K4" s="22"/>
      <c r="L4" s="22"/>
      <c r="M4" s="44"/>
      <c r="N4" s="44"/>
      <c r="O4" s="43" t="s">
        <v>29</v>
      </c>
      <c r="P4" s="43" t="s">
        <v>30</v>
      </c>
      <c r="Q4" s="43"/>
      <c r="R4" s="43"/>
      <c r="S4" s="43"/>
      <c r="T4" s="43"/>
      <c r="U4" s="43"/>
      <c r="V4" s="43"/>
      <c r="W4" s="43"/>
      <c r="X4" s="43" t="s">
        <v>31</v>
      </c>
      <c r="Y4" s="43" t="s">
        <v>32</v>
      </c>
      <c r="Z4" s="43"/>
      <c r="AA4" s="43"/>
      <c r="AB4" s="20"/>
      <c r="AC4" s="20"/>
      <c r="AD4" s="20"/>
      <c r="AE4" s="22"/>
      <c r="AF4" s="22"/>
      <c r="AG4" s="22"/>
      <c r="AH4" s="22"/>
      <c r="AI4" s="22"/>
      <c r="AJ4" s="22"/>
      <c r="AK4" s="22"/>
      <c r="AL4" s="22"/>
      <c r="AM4" s="20"/>
    </row>
    <row r="5" s="3" customFormat="1" ht="27" customHeight="1" spans="1:39">
      <c r="A5" s="20"/>
      <c r="B5" s="20"/>
      <c r="C5" s="20"/>
      <c r="D5" s="22"/>
      <c r="E5" s="22"/>
      <c r="F5" s="20"/>
      <c r="G5" s="20"/>
      <c r="H5" s="20"/>
      <c r="I5" s="20"/>
      <c r="J5" s="20"/>
      <c r="K5" s="22"/>
      <c r="L5" s="22"/>
      <c r="M5" s="44"/>
      <c r="N5" s="44"/>
      <c r="O5" s="43"/>
      <c r="P5" s="43" t="s">
        <v>33</v>
      </c>
      <c r="Q5" s="43" t="s">
        <v>34</v>
      </c>
      <c r="R5" s="122" t="s">
        <v>35</v>
      </c>
      <c r="S5" s="43"/>
      <c r="T5" s="43"/>
      <c r="U5" s="43"/>
      <c r="V5" s="43"/>
      <c r="W5" s="43"/>
      <c r="X5" s="43"/>
      <c r="Y5" s="43" t="s">
        <v>33</v>
      </c>
      <c r="Z5" s="43" t="s">
        <v>36</v>
      </c>
      <c r="AA5" s="43" t="s">
        <v>37</v>
      </c>
      <c r="AB5" s="20"/>
      <c r="AC5" s="20"/>
      <c r="AD5" s="20"/>
      <c r="AE5" s="22"/>
      <c r="AF5" s="22"/>
      <c r="AG5" s="22"/>
      <c r="AH5" s="22"/>
      <c r="AI5" s="22"/>
      <c r="AJ5" s="22"/>
      <c r="AK5" s="22"/>
      <c r="AL5" s="22"/>
      <c r="AM5" s="20"/>
    </row>
    <row r="6" s="3" customFormat="1" ht="61" customHeight="1" spans="1:39">
      <c r="A6" s="20"/>
      <c r="B6" s="20"/>
      <c r="C6" s="20"/>
      <c r="D6" s="23"/>
      <c r="E6" s="23"/>
      <c r="F6" s="20"/>
      <c r="G6" s="20"/>
      <c r="H6" s="20"/>
      <c r="I6" s="20"/>
      <c r="J6" s="20"/>
      <c r="K6" s="23"/>
      <c r="L6" s="23"/>
      <c r="M6" s="45"/>
      <c r="N6" s="45"/>
      <c r="O6" s="43"/>
      <c r="P6" s="43"/>
      <c r="Q6" s="43"/>
      <c r="R6" s="122"/>
      <c r="S6" s="43" t="s">
        <v>38</v>
      </c>
      <c r="T6" s="43" t="s">
        <v>39</v>
      </c>
      <c r="U6" s="43" t="s">
        <v>40</v>
      </c>
      <c r="V6" s="43" t="s">
        <v>41</v>
      </c>
      <c r="W6" s="43" t="s">
        <v>42</v>
      </c>
      <c r="X6" s="43"/>
      <c r="Y6" s="43"/>
      <c r="Z6" s="43"/>
      <c r="AA6" s="43"/>
      <c r="AB6" s="20"/>
      <c r="AC6" s="20"/>
      <c r="AD6" s="20"/>
      <c r="AE6" s="23"/>
      <c r="AF6" s="23"/>
      <c r="AG6" s="23"/>
      <c r="AH6" s="23"/>
      <c r="AI6" s="23"/>
      <c r="AJ6" s="23"/>
      <c r="AK6" s="23"/>
      <c r="AL6" s="23"/>
      <c r="AM6" s="20"/>
    </row>
    <row r="7" s="4" customFormat="1" ht="43" customHeight="1" spans="1:39">
      <c r="A7" s="24" t="s">
        <v>44</v>
      </c>
      <c r="B7" s="25"/>
      <c r="C7" s="25"/>
      <c r="D7" s="25"/>
      <c r="E7" s="25"/>
      <c r="F7" s="25"/>
      <c r="G7" s="25"/>
      <c r="H7" s="25"/>
      <c r="I7" s="46"/>
      <c r="J7" s="47"/>
      <c r="K7" s="47"/>
      <c r="L7" s="47"/>
      <c r="M7" s="48" t="s">
        <v>44</v>
      </c>
      <c r="N7" s="48"/>
      <c r="O7" s="47">
        <f>SUBTOTAL(109,O8:O93)</f>
        <v>126486.9</v>
      </c>
      <c r="P7" s="47">
        <f t="shared" ref="P7:AA7" si="0">SUBTOTAL(109,P8:P93)</f>
        <v>124242.72</v>
      </c>
      <c r="Q7" s="47">
        <f t="shared" si="0"/>
        <v>5416.94</v>
      </c>
      <c r="R7" s="47">
        <f t="shared" si="0"/>
        <v>119096.3</v>
      </c>
      <c r="S7" s="47">
        <f t="shared" si="0"/>
        <v>99882.85</v>
      </c>
      <c r="T7" s="47">
        <f t="shared" si="0"/>
        <v>10169.45</v>
      </c>
      <c r="U7" s="47">
        <f t="shared" si="0"/>
        <v>2966</v>
      </c>
      <c r="V7" s="47">
        <f t="shared" si="0"/>
        <v>6000</v>
      </c>
      <c r="W7" s="47">
        <f t="shared" si="0"/>
        <v>78</v>
      </c>
      <c r="X7" s="47">
        <f t="shared" si="0"/>
        <v>0</v>
      </c>
      <c r="Y7" s="47">
        <f t="shared" si="0"/>
        <v>3059.18</v>
      </c>
      <c r="Z7" s="47">
        <f t="shared" si="0"/>
        <v>313</v>
      </c>
      <c r="AA7" s="47">
        <f t="shared" si="0"/>
        <v>2746.18</v>
      </c>
      <c r="AB7" s="94"/>
      <c r="AC7" s="94"/>
      <c r="AD7" s="94"/>
      <c r="AE7" s="94">
        <f>SUM(AE8:AE93)</f>
        <v>11</v>
      </c>
      <c r="AF7" s="94">
        <f t="shared" ref="AF7:AL7" si="1">SUM(AF8:AF93)</f>
        <v>11</v>
      </c>
      <c r="AG7" s="94">
        <f t="shared" si="1"/>
        <v>9</v>
      </c>
      <c r="AH7" s="94">
        <f t="shared" si="1"/>
        <v>8</v>
      </c>
      <c r="AI7" s="94">
        <f t="shared" si="1"/>
        <v>0</v>
      </c>
      <c r="AJ7" s="94">
        <f t="shared" si="1"/>
        <v>0</v>
      </c>
      <c r="AK7" s="94">
        <f t="shared" si="1"/>
        <v>0</v>
      </c>
      <c r="AL7" s="94">
        <f t="shared" si="1"/>
        <v>2</v>
      </c>
      <c r="AM7" s="94"/>
    </row>
    <row r="8" s="110" customFormat="1" ht="128" customHeight="1" spans="1:40">
      <c r="A8" s="26">
        <v>1</v>
      </c>
      <c r="B8" s="26" t="s">
        <v>59</v>
      </c>
      <c r="C8" s="26" t="s">
        <v>60</v>
      </c>
      <c r="D8" s="26" t="s">
        <v>47</v>
      </c>
      <c r="E8" s="26" t="s">
        <v>48</v>
      </c>
      <c r="F8" s="26" t="s">
        <v>49</v>
      </c>
      <c r="G8" s="26" t="s">
        <v>50</v>
      </c>
      <c r="H8" s="26" t="s">
        <v>61</v>
      </c>
      <c r="I8" s="49" t="s">
        <v>62</v>
      </c>
      <c r="J8" s="26" t="s">
        <v>53</v>
      </c>
      <c r="K8" s="26">
        <v>9481.32</v>
      </c>
      <c r="L8" s="50" t="s">
        <v>54</v>
      </c>
      <c r="M8" s="54" t="s">
        <v>63</v>
      </c>
      <c r="N8" s="54" t="s">
        <v>64</v>
      </c>
      <c r="O8" s="50">
        <v>3500</v>
      </c>
      <c r="P8" s="50">
        <v>3500</v>
      </c>
      <c r="Q8" s="50"/>
      <c r="R8" s="50">
        <v>3500</v>
      </c>
      <c r="S8" s="50">
        <v>3500</v>
      </c>
      <c r="T8" s="50"/>
      <c r="U8" s="50"/>
      <c r="V8" s="50"/>
      <c r="W8" s="50"/>
      <c r="X8" s="90"/>
      <c r="Y8" s="50"/>
      <c r="Z8" s="50"/>
      <c r="AA8" s="50"/>
      <c r="AB8" s="50" t="s">
        <v>65</v>
      </c>
      <c r="AC8" s="26"/>
      <c r="AD8" s="26"/>
      <c r="AE8" s="26"/>
      <c r="AF8" s="26"/>
      <c r="AG8" s="26">
        <v>1</v>
      </c>
      <c r="AH8" s="26"/>
      <c r="AI8" s="26"/>
      <c r="AJ8" s="26"/>
      <c r="AK8" s="26"/>
      <c r="AL8" s="26"/>
      <c r="AM8" s="26" t="s">
        <v>58</v>
      </c>
      <c r="AN8" s="6"/>
    </row>
    <row r="9" s="5" customFormat="1" ht="225" spans="1:40">
      <c r="A9" s="26">
        <v>2</v>
      </c>
      <c r="B9" s="26" t="s">
        <v>75</v>
      </c>
      <c r="C9" s="26" t="s">
        <v>76</v>
      </c>
      <c r="D9" s="26" t="s">
        <v>77</v>
      </c>
      <c r="E9" s="26" t="s">
        <v>78</v>
      </c>
      <c r="F9" s="26" t="s">
        <v>49</v>
      </c>
      <c r="G9" s="26" t="s">
        <v>69</v>
      </c>
      <c r="H9" s="27" t="s">
        <v>79</v>
      </c>
      <c r="I9" s="49" t="s">
        <v>80</v>
      </c>
      <c r="J9" s="26" t="s">
        <v>81</v>
      </c>
      <c r="K9" s="26">
        <v>40339.28</v>
      </c>
      <c r="L9" s="50" t="s">
        <v>54</v>
      </c>
      <c r="M9" s="50" t="s">
        <v>82</v>
      </c>
      <c r="N9" s="50" t="s">
        <v>83</v>
      </c>
      <c r="O9" s="50">
        <v>2950</v>
      </c>
      <c r="P9" s="50">
        <v>2950</v>
      </c>
      <c r="Q9" s="50"/>
      <c r="R9" s="50">
        <f t="shared" ref="R9:R12" si="2">S9+T9+U9+V9+W9</f>
        <v>2950</v>
      </c>
      <c r="S9" s="50"/>
      <c r="T9" s="50">
        <v>2950</v>
      </c>
      <c r="U9" s="50"/>
      <c r="V9" s="50"/>
      <c r="W9" s="50"/>
      <c r="X9" s="50"/>
      <c r="Y9" s="50"/>
      <c r="Z9" s="50"/>
      <c r="AA9" s="50"/>
      <c r="AB9" s="26" t="s">
        <v>84</v>
      </c>
      <c r="AC9" s="26"/>
      <c r="AD9" s="26" t="s">
        <v>85</v>
      </c>
      <c r="AE9" s="26">
        <v>1</v>
      </c>
      <c r="AF9" s="26"/>
      <c r="AG9" s="26"/>
      <c r="AH9" s="26"/>
      <c r="AI9" s="26"/>
      <c r="AJ9" s="26"/>
      <c r="AK9" s="26"/>
      <c r="AL9" s="26"/>
      <c r="AM9" s="26" t="s">
        <v>85</v>
      </c>
      <c r="AN9" s="6"/>
    </row>
    <row r="10" s="5" customFormat="1" ht="131.25" spans="1:40">
      <c r="A10" s="26">
        <v>3</v>
      </c>
      <c r="B10" s="26" t="s">
        <v>99</v>
      </c>
      <c r="C10" s="29" t="s">
        <v>100</v>
      </c>
      <c r="D10" s="26" t="s">
        <v>77</v>
      </c>
      <c r="E10" s="26" t="s">
        <v>101</v>
      </c>
      <c r="F10" s="26" t="s">
        <v>49</v>
      </c>
      <c r="G10" s="26" t="s">
        <v>102</v>
      </c>
      <c r="H10" s="29" t="s">
        <v>95</v>
      </c>
      <c r="I10" s="59" t="s">
        <v>103</v>
      </c>
      <c r="J10" s="26" t="s">
        <v>104</v>
      </c>
      <c r="K10" s="50">
        <v>150</v>
      </c>
      <c r="L10" s="26" t="s">
        <v>105</v>
      </c>
      <c r="M10" s="50" t="s">
        <v>97</v>
      </c>
      <c r="N10" s="29" t="s">
        <v>98</v>
      </c>
      <c r="O10" s="58">
        <v>380</v>
      </c>
      <c r="P10" s="53">
        <v>380</v>
      </c>
      <c r="Q10" s="50"/>
      <c r="R10" s="50">
        <f t="shared" si="2"/>
        <v>380</v>
      </c>
      <c r="S10" s="50">
        <v>380</v>
      </c>
      <c r="T10" s="50"/>
      <c r="U10" s="50"/>
      <c r="V10" s="50"/>
      <c r="W10" s="50"/>
      <c r="X10" s="50"/>
      <c r="Y10" s="50"/>
      <c r="Z10" s="50"/>
      <c r="AA10" s="50"/>
      <c r="AB10" s="26" t="s">
        <v>106</v>
      </c>
      <c r="AC10" s="26"/>
      <c r="AD10" s="26"/>
      <c r="AE10" s="26"/>
      <c r="AF10" s="26"/>
      <c r="AG10" s="26"/>
      <c r="AH10" s="26"/>
      <c r="AI10" s="26"/>
      <c r="AJ10" s="26"/>
      <c r="AK10" s="26"/>
      <c r="AL10" s="26"/>
      <c r="AM10" s="26"/>
      <c r="AN10" s="6"/>
    </row>
    <row r="11" s="5" customFormat="1" ht="131.25" spans="1:40">
      <c r="A11" s="26">
        <v>4</v>
      </c>
      <c r="B11" s="26" t="s">
        <v>107</v>
      </c>
      <c r="C11" s="29" t="s">
        <v>108</v>
      </c>
      <c r="D11" s="26" t="s">
        <v>47</v>
      </c>
      <c r="E11" s="26" t="s">
        <v>47</v>
      </c>
      <c r="F11" s="26" t="s">
        <v>49</v>
      </c>
      <c r="G11" s="26" t="s">
        <v>109</v>
      </c>
      <c r="H11" s="29" t="s">
        <v>110</v>
      </c>
      <c r="I11" s="114" t="s">
        <v>111</v>
      </c>
      <c r="J11" s="26" t="s">
        <v>53</v>
      </c>
      <c r="K11" s="51">
        <v>135.2</v>
      </c>
      <c r="L11" s="26" t="s">
        <v>105</v>
      </c>
      <c r="M11" s="50" t="s">
        <v>91</v>
      </c>
      <c r="N11" s="50" t="s">
        <v>92</v>
      </c>
      <c r="O11" s="115">
        <v>160</v>
      </c>
      <c r="P11" s="115">
        <v>160</v>
      </c>
      <c r="Q11" s="53"/>
      <c r="R11" s="62">
        <f t="shared" si="2"/>
        <v>160</v>
      </c>
      <c r="S11" s="115">
        <v>160</v>
      </c>
      <c r="T11" s="50"/>
      <c r="U11" s="29"/>
      <c r="V11" s="50"/>
      <c r="W11" s="50"/>
      <c r="X11" s="50"/>
      <c r="Y11" s="50"/>
      <c r="Z11" s="50"/>
      <c r="AA11" s="50"/>
      <c r="AB11" s="26" t="s">
        <v>106</v>
      </c>
      <c r="AC11" s="26"/>
      <c r="AD11" s="26"/>
      <c r="AE11" s="26"/>
      <c r="AF11" s="26"/>
      <c r="AG11" s="26"/>
      <c r="AH11" s="26"/>
      <c r="AI11" s="26"/>
      <c r="AJ11" s="26"/>
      <c r="AK11" s="26"/>
      <c r="AL11" s="26"/>
      <c r="AM11" s="26"/>
      <c r="AN11" s="6"/>
    </row>
    <row r="12" s="5" customFormat="1" ht="131.25" spans="1:40">
      <c r="A12" s="26">
        <v>5</v>
      </c>
      <c r="B12" s="26" t="s">
        <v>112</v>
      </c>
      <c r="C12" s="30" t="s">
        <v>113</v>
      </c>
      <c r="D12" s="26" t="s">
        <v>47</v>
      </c>
      <c r="E12" s="26" t="s">
        <v>47</v>
      </c>
      <c r="F12" s="26" t="s">
        <v>49</v>
      </c>
      <c r="G12" s="26" t="s">
        <v>109</v>
      </c>
      <c r="H12" s="29" t="s">
        <v>114</v>
      </c>
      <c r="I12" s="114" t="s">
        <v>115</v>
      </c>
      <c r="J12" s="26" t="s">
        <v>53</v>
      </c>
      <c r="K12" s="51">
        <v>399.82</v>
      </c>
      <c r="L12" s="26" t="s">
        <v>105</v>
      </c>
      <c r="M12" s="50" t="s">
        <v>116</v>
      </c>
      <c r="N12" s="50" t="s">
        <v>117</v>
      </c>
      <c r="O12" s="115">
        <v>100</v>
      </c>
      <c r="P12" s="115">
        <v>100</v>
      </c>
      <c r="Q12" s="53"/>
      <c r="R12" s="62">
        <f t="shared" si="2"/>
        <v>100</v>
      </c>
      <c r="S12" s="115">
        <v>100</v>
      </c>
      <c r="T12" s="50"/>
      <c r="U12" s="29"/>
      <c r="V12" s="50"/>
      <c r="W12" s="50"/>
      <c r="X12" s="50"/>
      <c r="Y12" s="50"/>
      <c r="Z12" s="50"/>
      <c r="AA12" s="50"/>
      <c r="AB12" s="26" t="s">
        <v>106</v>
      </c>
      <c r="AC12" s="26"/>
      <c r="AD12" s="26"/>
      <c r="AE12" s="26"/>
      <c r="AF12" s="26"/>
      <c r="AG12" s="26"/>
      <c r="AH12" s="26"/>
      <c r="AI12" s="26"/>
      <c r="AJ12" s="26"/>
      <c r="AK12" s="26"/>
      <c r="AL12" s="26"/>
      <c r="AM12" s="26"/>
      <c r="AN12" s="6"/>
    </row>
    <row r="13" s="5" customFormat="1" ht="131.25" spans="1:40">
      <c r="A13" s="26">
        <v>6</v>
      </c>
      <c r="B13" s="28" t="s">
        <v>118</v>
      </c>
      <c r="C13" s="29" t="s">
        <v>119</v>
      </c>
      <c r="D13" s="26" t="s">
        <v>77</v>
      </c>
      <c r="E13" s="26" t="s">
        <v>78</v>
      </c>
      <c r="F13" s="29" t="s">
        <v>49</v>
      </c>
      <c r="G13" s="29" t="s">
        <v>69</v>
      </c>
      <c r="H13" s="30" t="s">
        <v>613</v>
      </c>
      <c r="I13" s="52" t="s">
        <v>121</v>
      </c>
      <c r="J13" s="26" t="s">
        <v>81</v>
      </c>
      <c r="K13" s="53">
        <v>48348</v>
      </c>
      <c r="L13" s="50" t="s">
        <v>54</v>
      </c>
      <c r="M13" s="29" t="s">
        <v>97</v>
      </c>
      <c r="N13" s="29" t="s">
        <v>122</v>
      </c>
      <c r="O13" s="53">
        <v>3235</v>
      </c>
      <c r="P13" s="53">
        <v>3235</v>
      </c>
      <c r="Q13" s="29"/>
      <c r="R13" s="50">
        <f t="shared" ref="R13:R19" si="3">S13+T13+U13+V13+W13</f>
        <v>3235</v>
      </c>
      <c r="S13" s="53">
        <v>3235</v>
      </c>
      <c r="T13" s="29"/>
      <c r="U13" s="29"/>
      <c r="V13" s="29"/>
      <c r="W13" s="50"/>
      <c r="X13" s="50"/>
      <c r="Y13" s="50"/>
      <c r="Z13" s="50"/>
      <c r="AA13" s="29"/>
      <c r="AB13" s="29" t="s">
        <v>84</v>
      </c>
      <c r="AC13" s="26"/>
      <c r="AD13" s="26" t="s">
        <v>85</v>
      </c>
      <c r="AE13" s="26">
        <v>1</v>
      </c>
      <c r="AF13" s="26"/>
      <c r="AG13" s="26"/>
      <c r="AH13" s="26"/>
      <c r="AI13" s="26"/>
      <c r="AJ13" s="26"/>
      <c r="AK13" s="26"/>
      <c r="AL13" s="26"/>
      <c r="AM13" s="26" t="s">
        <v>85</v>
      </c>
      <c r="AN13" s="6"/>
    </row>
    <row r="14" s="5" customFormat="1" ht="93.75" spans="1:40">
      <c r="A14" s="26">
        <v>7</v>
      </c>
      <c r="B14" s="26" t="s">
        <v>132</v>
      </c>
      <c r="C14" s="26" t="s">
        <v>133</v>
      </c>
      <c r="D14" s="26" t="s">
        <v>77</v>
      </c>
      <c r="E14" s="26" t="s">
        <v>78</v>
      </c>
      <c r="F14" s="26" t="s">
        <v>49</v>
      </c>
      <c r="G14" s="26" t="s">
        <v>134</v>
      </c>
      <c r="H14" s="26" t="s">
        <v>135</v>
      </c>
      <c r="I14" s="71" t="s">
        <v>136</v>
      </c>
      <c r="J14" s="53" t="s">
        <v>137</v>
      </c>
      <c r="K14" s="53" t="s">
        <v>138</v>
      </c>
      <c r="L14" s="50" t="s">
        <v>54</v>
      </c>
      <c r="M14" s="50" t="s">
        <v>139</v>
      </c>
      <c r="N14" s="50" t="s">
        <v>140</v>
      </c>
      <c r="O14" s="73">
        <v>620.68</v>
      </c>
      <c r="P14" s="73">
        <v>620.68</v>
      </c>
      <c r="Q14" s="50"/>
      <c r="R14" s="51">
        <f t="shared" si="3"/>
        <v>620.68</v>
      </c>
      <c r="S14" s="73">
        <v>620.68</v>
      </c>
      <c r="T14" s="50"/>
      <c r="U14" s="50"/>
      <c r="V14" s="50"/>
      <c r="W14" s="50"/>
      <c r="X14" s="50"/>
      <c r="Y14" s="50"/>
      <c r="Z14" s="50"/>
      <c r="AA14" s="50"/>
      <c r="AB14" s="49" t="s">
        <v>84</v>
      </c>
      <c r="AC14" s="26"/>
      <c r="AD14" s="26" t="s">
        <v>85</v>
      </c>
      <c r="AE14" s="26"/>
      <c r="AF14" s="26"/>
      <c r="AG14" s="26">
        <v>1</v>
      </c>
      <c r="AH14" s="26"/>
      <c r="AI14" s="26"/>
      <c r="AJ14" s="26"/>
      <c r="AK14" s="26"/>
      <c r="AL14" s="26"/>
      <c r="AM14" s="26" t="s">
        <v>85</v>
      </c>
      <c r="AN14" s="98"/>
    </row>
    <row r="15" s="6" customFormat="1" ht="112.5" spans="1:40">
      <c r="A15" s="26">
        <v>8</v>
      </c>
      <c r="B15" s="26" t="s">
        <v>141</v>
      </c>
      <c r="C15" s="26" t="s">
        <v>142</v>
      </c>
      <c r="D15" s="26" t="s">
        <v>77</v>
      </c>
      <c r="E15" s="26" t="s">
        <v>78</v>
      </c>
      <c r="F15" s="26" t="s">
        <v>49</v>
      </c>
      <c r="G15" s="26" t="s">
        <v>134</v>
      </c>
      <c r="H15" s="26" t="s">
        <v>143</v>
      </c>
      <c r="I15" s="61" t="s">
        <v>144</v>
      </c>
      <c r="J15" s="53" t="s">
        <v>137</v>
      </c>
      <c r="K15" s="53" t="s">
        <v>145</v>
      </c>
      <c r="L15" s="50" t="s">
        <v>54</v>
      </c>
      <c r="M15" s="50" t="s">
        <v>139</v>
      </c>
      <c r="N15" s="50" t="s">
        <v>140</v>
      </c>
      <c r="O15" s="73">
        <v>732.22</v>
      </c>
      <c r="P15" s="73">
        <v>732.22</v>
      </c>
      <c r="Q15" s="50"/>
      <c r="R15" s="51">
        <f t="shared" si="3"/>
        <v>732.22</v>
      </c>
      <c r="S15" s="73">
        <v>732.22</v>
      </c>
      <c r="T15" s="50"/>
      <c r="U15" s="50"/>
      <c r="V15" s="50"/>
      <c r="W15" s="50"/>
      <c r="X15" s="50"/>
      <c r="Y15" s="50"/>
      <c r="Z15" s="50"/>
      <c r="AA15" s="50"/>
      <c r="AB15" s="49" t="s">
        <v>84</v>
      </c>
      <c r="AC15" s="26"/>
      <c r="AD15" s="26" t="s">
        <v>85</v>
      </c>
      <c r="AE15" s="26"/>
      <c r="AF15" s="26"/>
      <c r="AG15" s="26">
        <v>1</v>
      </c>
      <c r="AH15" s="26"/>
      <c r="AI15" s="26"/>
      <c r="AJ15" s="26"/>
      <c r="AK15" s="26"/>
      <c r="AL15" s="26"/>
      <c r="AM15" s="26" t="s">
        <v>85</v>
      </c>
      <c r="AN15" s="98"/>
    </row>
    <row r="16" s="6" customFormat="1" ht="112.5" spans="1:40">
      <c r="A16" s="26">
        <v>9</v>
      </c>
      <c r="B16" s="26" t="s">
        <v>146</v>
      </c>
      <c r="C16" s="26" t="s">
        <v>147</v>
      </c>
      <c r="D16" s="26" t="s">
        <v>77</v>
      </c>
      <c r="E16" s="26" t="s">
        <v>78</v>
      </c>
      <c r="F16" s="26" t="s">
        <v>49</v>
      </c>
      <c r="G16" s="26" t="s">
        <v>69</v>
      </c>
      <c r="H16" s="26" t="s">
        <v>149</v>
      </c>
      <c r="I16" s="61" t="s">
        <v>150</v>
      </c>
      <c r="J16" s="56" t="s">
        <v>137</v>
      </c>
      <c r="K16" s="56" t="s">
        <v>151</v>
      </c>
      <c r="L16" s="50" t="s">
        <v>54</v>
      </c>
      <c r="M16" s="50" t="s">
        <v>139</v>
      </c>
      <c r="N16" s="50" t="s">
        <v>140</v>
      </c>
      <c r="O16" s="72">
        <v>352.75</v>
      </c>
      <c r="P16" s="72">
        <v>352.75</v>
      </c>
      <c r="Q16" s="50"/>
      <c r="R16" s="51">
        <f t="shared" si="3"/>
        <v>352.75</v>
      </c>
      <c r="S16" s="58"/>
      <c r="T16" s="72">
        <v>352.75</v>
      </c>
      <c r="U16" s="58"/>
      <c r="V16" s="50"/>
      <c r="W16" s="50"/>
      <c r="X16" s="50"/>
      <c r="Y16" s="50"/>
      <c r="Z16" s="50"/>
      <c r="AA16" s="50"/>
      <c r="AB16" s="49" t="s">
        <v>84</v>
      </c>
      <c r="AC16" s="26"/>
      <c r="AD16" s="26" t="s">
        <v>85</v>
      </c>
      <c r="AE16" s="26"/>
      <c r="AF16" s="26"/>
      <c r="AG16" s="26">
        <v>1</v>
      </c>
      <c r="AH16" s="26"/>
      <c r="AI16" s="26"/>
      <c r="AJ16" s="26"/>
      <c r="AK16" s="26"/>
      <c r="AL16" s="26"/>
      <c r="AM16" s="26" t="s">
        <v>85</v>
      </c>
      <c r="AN16" s="98"/>
    </row>
    <row r="17" s="6" customFormat="1" ht="112.5" spans="1:39">
      <c r="A17" s="26">
        <v>10</v>
      </c>
      <c r="B17" s="26" t="s">
        <v>162</v>
      </c>
      <c r="C17" s="26" t="s">
        <v>163</v>
      </c>
      <c r="D17" s="26" t="s">
        <v>77</v>
      </c>
      <c r="E17" s="26" t="s">
        <v>78</v>
      </c>
      <c r="F17" s="26" t="s">
        <v>49</v>
      </c>
      <c r="G17" s="26" t="s">
        <v>164</v>
      </c>
      <c r="H17" s="26" t="s">
        <v>165</v>
      </c>
      <c r="I17" s="32" t="s">
        <v>166</v>
      </c>
      <c r="J17" s="53" t="s">
        <v>167</v>
      </c>
      <c r="K17" s="26" t="s">
        <v>168</v>
      </c>
      <c r="L17" s="50" t="s">
        <v>54</v>
      </c>
      <c r="M17" s="50" t="s">
        <v>169</v>
      </c>
      <c r="N17" s="50" t="s">
        <v>170</v>
      </c>
      <c r="O17" s="62">
        <v>2000</v>
      </c>
      <c r="P17" s="50">
        <v>2000</v>
      </c>
      <c r="Q17" s="50"/>
      <c r="R17" s="50">
        <f t="shared" si="3"/>
        <v>2000</v>
      </c>
      <c r="S17" s="62">
        <v>2000</v>
      </c>
      <c r="T17" s="50"/>
      <c r="U17" s="50"/>
      <c r="V17" s="50"/>
      <c r="W17" s="50"/>
      <c r="X17" s="50"/>
      <c r="Y17" s="50"/>
      <c r="Z17" s="50"/>
      <c r="AA17" s="50"/>
      <c r="AB17" s="32" t="s">
        <v>84</v>
      </c>
      <c r="AC17" s="26"/>
      <c r="AD17" s="26" t="s">
        <v>85</v>
      </c>
      <c r="AE17" s="26">
        <v>1</v>
      </c>
      <c r="AF17" s="26"/>
      <c r="AG17" s="26"/>
      <c r="AH17" s="26"/>
      <c r="AI17" s="26"/>
      <c r="AJ17" s="26"/>
      <c r="AK17" s="26"/>
      <c r="AL17" s="26"/>
      <c r="AM17" s="26" t="s">
        <v>85</v>
      </c>
    </row>
    <row r="18" s="6" customFormat="1" ht="206.25" spans="1:40">
      <c r="A18" s="26">
        <v>11</v>
      </c>
      <c r="B18" s="26" t="s">
        <v>171</v>
      </c>
      <c r="C18" s="39" t="s">
        <v>172</v>
      </c>
      <c r="D18" s="26" t="s">
        <v>77</v>
      </c>
      <c r="E18" s="26" t="s">
        <v>78</v>
      </c>
      <c r="F18" s="26" t="s">
        <v>49</v>
      </c>
      <c r="G18" s="26" t="s">
        <v>50</v>
      </c>
      <c r="H18" s="26" t="s">
        <v>173</v>
      </c>
      <c r="I18" s="49" t="s">
        <v>174</v>
      </c>
      <c r="J18" s="53" t="s">
        <v>175</v>
      </c>
      <c r="K18" s="26" t="s">
        <v>176</v>
      </c>
      <c r="L18" s="29" t="s">
        <v>54</v>
      </c>
      <c r="M18" s="26" t="s">
        <v>177</v>
      </c>
      <c r="N18" s="50" t="s">
        <v>178</v>
      </c>
      <c r="O18" s="50">
        <v>3100</v>
      </c>
      <c r="P18" s="50">
        <v>3100</v>
      </c>
      <c r="Q18" s="50"/>
      <c r="R18" s="50">
        <f t="shared" si="3"/>
        <v>3100</v>
      </c>
      <c r="S18" s="50">
        <v>3100</v>
      </c>
      <c r="T18" s="26"/>
      <c r="U18" s="50"/>
      <c r="V18" s="50"/>
      <c r="W18" s="50"/>
      <c r="X18" s="50"/>
      <c r="Y18" s="50"/>
      <c r="Z18" s="50"/>
      <c r="AA18" s="26"/>
      <c r="AB18" s="49" t="s">
        <v>84</v>
      </c>
      <c r="AC18" s="26"/>
      <c r="AD18" s="26" t="s">
        <v>85</v>
      </c>
      <c r="AE18" s="26">
        <v>1</v>
      </c>
      <c r="AF18" s="26"/>
      <c r="AG18" s="26"/>
      <c r="AH18" s="26"/>
      <c r="AI18" s="26"/>
      <c r="AJ18" s="26"/>
      <c r="AK18" s="26"/>
      <c r="AL18" s="26"/>
      <c r="AM18" s="26" t="s">
        <v>85</v>
      </c>
      <c r="AN18" s="98"/>
    </row>
    <row r="19" s="6" customFormat="1" ht="93.75" spans="1:40">
      <c r="A19" s="26">
        <v>12</v>
      </c>
      <c r="B19" s="26" t="s">
        <v>179</v>
      </c>
      <c r="C19" s="39" t="s">
        <v>180</v>
      </c>
      <c r="D19" s="26" t="s">
        <v>77</v>
      </c>
      <c r="E19" s="26" t="s">
        <v>78</v>
      </c>
      <c r="F19" s="26" t="s">
        <v>49</v>
      </c>
      <c r="G19" s="26" t="s">
        <v>69</v>
      </c>
      <c r="H19" s="26" t="s">
        <v>181</v>
      </c>
      <c r="I19" s="49" t="s">
        <v>182</v>
      </c>
      <c r="J19" s="53" t="s">
        <v>81</v>
      </c>
      <c r="K19" s="26">
        <v>5158.08</v>
      </c>
      <c r="L19" s="29" t="s">
        <v>54</v>
      </c>
      <c r="M19" s="26" t="s">
        <v>177</v>
      </c>
      <c r="N19" s="50" t="s">
        <v>178</v>
      </c>
      <c r="O19" s="50">
        <v>398</v>
      </c>
      <c r="P19" s="50">
        <v>398</v>
      </c>
      <c r="Q19" s="50"/>
      <c r="R19" s="50">
        <f t="shared" si="3"/>
        <v>398</v>
      </c>
      <c r="S19" s="50"/>
      <c r="T19" s="26">
        <v>398</v>
      </c>
      <c r="U19" s="50"/>
      <c r="V19" s="50"/>
      <c r="W19" s="50"/>
      <c r="X19" s="50"/>
      <c r="Y19" s="50"/>
      <c r="Z19" s="50"/>
      <c r="AA19" s="26"/>
      <c r="AB19" s="49" t="s">
        <v>84</v>
      </c>
      <c r="AC19" s="26"/>
      <c r="AD19" s="26"/>
      <c r="AE19" s="26"/>
      <c r="AF19" s="26"/>
      <c r="AG19" s="26"/>
      <c r="AH19" s="26"/>
      <c r="AI19" s="26"/>
      <c r="AJ19" s="26"/>
      <c r="AK19" s="26"/>
      <c r="AL19" s="26"/>
      <c r="AM19" s="26"/>
      <c r="AN19" s="98"/>
    </row>
    <row r="20" s="6" customFormat="1" ht="93.75" spans="1:39">
      <c r="A20" s="26">
        <v>13</v>
      </c>
      <c r="B20" s="28" t="s">
        <v>183</v>
      </c>
      <c r="C20" s="26" t="s">
        <v>184</v>
      </c>
      <c r="D20" s="26" t="s">
        <v>47</v>
      </c>
      <c r="E20" s="26" t="s">
        <v>48</v>
      </c>
      <c r="F20" s="26" t="s">
        <v>49</v>
      </c>
      <c r="G20" s="26" t="s">
        <v>134</v>
      </c>
      <c r="H20" s="26" t="s">
        <v>185</v>
      </c>
      <c r="I20" s="49" t="s">
        <v>186</v>
      </c>
      <c r="J20" s="26" t="s">
        <v>53</v>
      </c>
      <c r="K20" s="26">
        <v>1600</v>
      </c>
      <c r="L20" s="50" t="s">
        <v>54</v>
      </c>
      <c r="M20" s="29" t="s">
        <v>116</v>
      </c>
      <c r="N20" s="50" t="s">
        <v>117</v>
      </c>
      <c r="O20" s="50">
        <v>400</v>
      </c>
      <c r="P20" s="50">
        <v>400</v>
      </c>
      <c r="Q20" s="50"/>
      <c r="R20" s="50">
        <f t="shared" ref="R20:R45" si="4">S20+T20+U20+V20+W20</f>
        <v>400</v>
      </c>
      <c r="S20" s="50">
        <v>400</v>
      </c>
      <c r="T20" s="50"/>
      <c r="U20" s="50"/>
      <c r="V20" s="50"/>
      <c r="W20" s="50"/>
      <c r="X20" s="50"/>
      <c r="Y20" s="50"/>
      <c r="Z20" s="50"/>
      <c r="AA20" s="50"/>
      <c r="AB20" s="26" t="s">
        <v>187</v>
      </c>
      <c r="AC20" s="26"/>
      <c r="AD20" s="26"/>
      <c r="AE20" s="26">
        <v>1</v>
      </c>
      <c r="AF20" s="26"/>
      <c r="AG20" s="26"/>
      <c r="AH20" s="26"/>
      <c r="AI20" s="26"/>
      <c r="AJ20" s="26"/>
      <c r="AK20" s="26"/>
      <c r="AL20" s="26"/>
      <c r="AM20" s="26"/>
    </row>
    <row r="21" s="6" customFormat="1" ht="93.75" spans="1:39">
      <c r="A21" s="26">
        <v>14</v>
      </c>
      <c r="B21" s="28" t="s">
        <v>188</v>
      </c>
      <c r="C21" s="34" t="s">
        <v>189</v>
      </c>
      <c r="D21" s="26" t="s">
        <v>77</v>
      </c>
      <c r="E21" s="26" t="s">
        <v>78</v>
      </c>
      <c r="F21" s="26" t="s">
        <v>49</v>
      </c>
      <c r="G21" s="26" t="s">
        <v>69</v>
      </c>
      <c r="H21" s="34" t="s">
        <v>190</v>
      </c>
      <c r="I21" s="34" t="s">
        <v>191</v>
      </c>
      <c r="J21" s="26"/>
      <c r="K21" s="26"/>
      <c r="L21" s="50" t="s">
        <v>54</v>
      </c>
      <c r="M21" s="29" t="s">
        <v>192</v>
      </c>
      <c r="N21" s="50" t="s">
        <v>193</v>
      </c>
      <c r="O21" s="50">
        <v>9500</v>
      </c>
      <c r="P21" s="50">
        <v>9500</v>
      </c>
      <c r="Q21" s="50"/>
      <c r="R21" s="50">
        <f t="shared" si="4"/>
        <v>9500</v>
      </c>
      <c r="S21" s="50">
        <v>9500</v>
      </c>
      <c r="T21" s="50"/>
      <c r="U21" s="50"/>
      <c r="V21" s="50"/>
      <c r="W21" s="50"/>
      <c r="X21" s="50"/>
      <c r="Y21" s="50"/>
      <c r="Z21" s="50"/>
      <c r="AA21" s="50"/>
      <c r="AB21" s="49" t="s">
        <v>84</v>
      </c>
      <c r="AC21" s="26"/>
      <c r="AD21" s="26"/>
      <c r="AE21" s="26"/>
      <c r="AF21" s="26"/>
      <c r="AG21" s="26"/>
      <c r="AH21" s="26"/>
      <c r="AI21" s="26"/>
      <c r="AJ21" s="26"/>
      <c r="AK21" s="26"/>
      <c r="AL21" s="26"/>
      <c r="AM21" s="26"/>
    </row>
    <row r="22" s="6" customFormat="1" ht="131.25" spans="1:39">
      <c r="A22" s="26">
        <v>15</v>
      </c>
      <c r="B22" s="28" t="s">
        <v>194</v>
      </c>
      <c r="C22" s="34" t="s">
        <v>195</v>
      </c>
      <c r="D22" s="26" t="s">
        <v>77</v>
      </c>
      <c r="E22" s="26" t="s">
        <v>78</v>
      </c>
      <c r="F22" s="26" t="s">
        <v>49</v>
      </c>
      <c r="G22" s="26" t="s">
        <v>69</v>
      </c>
      <c r="H22" s="34" t="s">
        <v>196</v>
      </c>
      <c r="I22" s="34" t="s">
        <v>197</v>
      </c>
      <c r="J22" s="26" t="s">
        <v>198</v>
      </c>
      <c r="K22" s="26">
        <v>1</v>
      </c>
      <c r="L22" s="50" t="s">
        <v>54</v>
      </c>
      <c r="M22" s="29" t="s">
        <v>55</v>
      </c>
      <c r="N22" s="26" t="s">
        <v>56</v>
      </c>
      <c r="O22" s="50">
        <v>1500</v>
      </c>
      <c r="P22" s="50">
        <v>1500</v>
      </c>
      <c r="Q22" s="50"/>
      <c r="R22" s="50">
        <f t="shared" si="4"/>
        <v>1500</v>
      </c>
      <c r="S22" s="50">
        <v>1500</v>
      </c>
      <c r="T22" s="50"/>
      <c r="U22" s="50"/>
      <c r="V22" s="50"/>
      <c r="W22" s="50"/>
      <c r="X22" s="50"/>
      <c r="Y22" s="50"/>
      <c r="Z22" s="50"/>
      <c r="AA22" s="50"/>
      <c r="AB22" s="49" t="s">
        <v>84</v>
      </c>
      <c r="AC22" s="26"/>
      <c r="AD22" s="26"/>
      <c r="AE22" s="26"/>
      <c r="AF22" s="26"/>
      <c r="AG22" s="26"/>
      <c r="AH22" s="26"/>
      <c r="AI22" s="26"/>
      <c r="AJ22" s="26"/>
      <c r="AK22" s="26"/>
      <c r="AL22" s="26"/>
      <c r="AM22" s="26"/>
    </row>
    <row r="23" s="6" customFormat="1" ht="93.75" spans="1:39">
      <c r="A23" s="26">
        <v>16</v>
      </c>
      <c r="B23" s="28" t="s">
        <v>199</v>
      </c>
      <c r="C23" s="34" t="s">
        <v>200</v>
      </c>
      <c r="D23" s="26" t="s">
        <v>47</v>
      </c>
      <c r="E23" s="26" t="s">
        <v>201</v>
      </c>
      <c r="F23" s="26" t="s">
        <v>49</v>
      </c>
      <c r="G23" s="26"/>
      <c r="H23" s="113" t="s">
        <v>185</v>
      </c>
      <c r="I23" s="116" t="s">
        <v>202</v>
      </c>
      <c r="J23" s="26" t="s">
        <v>203</v>
      </c>
      <c r="K23" s="26">
        <v>1960</v>
      </c>
      <c r="L23" s="50" t="s">
        <v>54</v>
      </c>
      <c r="M23" s="50" t="s">
        <v>116</v>
      </c>
      <c r="N23" s="50" t="s">
        <v>117</v>
      </c>
      <c r="O23" s="117">
        <v>492.37</v>
      </c>
      <c r="P23" s="117">
        <v>492.37</v>
      </c>
      <c r="Q23" s="50"/>
      <c r="R23" s="50">
        <f t="shared" si="4"/>
        <v>492.37</v>
      </c>
      <c r="S23" s="117">
        <v>492.37</v>
      </c>
      <c r="T23" s="50"/>
      <c r="U23" s="50"/>
      <c r="V23" s="50"/>
      <c r="W23" s="50"/>
      <c r="X23" s="50"/>
      <c r="Y23" s="50"/>
      <c r="Z23" s="50"/>
      <c r="AA23" s="50"/>
      <c r="AB23" s="32" t="s">
        <v>204</v>
      </c>
      <c r="AC23" s="26"/>
      <c r="AD23" s="26"/>
      <c r="AE23" s="26"/>
      <c r="AF23" s="26"/>
      <c r="AG23" s="26"/>
      <c r="AH23" s="26"/>
      <c r="AI23" s="26"/>
      <c r="AJ23" s="26"/>
      <c r="AK23" s="26"/>
      <c r="AL23" s="26"/>
      <c r="AM23" s="26"/>
    </row>
    <row r="24" s="6" customFormat="1" ht="93.75" spans="1:39">
      <c r="A24" s="26">
        <v>17</v>
      </c>
      <c r="B24" s="28" t="s">
        <v>205</v>
      </c>
      <c r="C24" s="34" t="s">
        <v>206</v>
      </c>
      <c r="D24" s="26" t="s">
        <v>47</v>
      </c>
      <c r="E24" s="26" t="s">
        <v>201</v>
      </c>
      <c r="F24" s="26" t="s">
        <v>49</v>
      </c>
      <c r="G24" s="26" t="s">
        <v>148</v>
      </c>
      <c r="H24" s="113" t="s">
        <v>207</v>
      </c>
      <c r="I24" s="116" t="s">
        <v>208</v>
      </c>
      <c r="J24" s="26" t="s">
        <v>203</v>
      </c>
      <c r="K24" s="26">
        <v>4000</v>
      </c>
      <c r="L24" s="50" t="s">
        <v>54</v>
      </c>
      <c r="M24" s="50" t="s">
        <v>139</v>
      </c>
      <c r="N24" s="50" t="s">
        <v>140</v>
      </c>
      <c r="O24" s="117">
        <v>1009.49</v>
      </c>
      <c r="P24" s="117">
        <v>1009.49</v>
      </c>
      <c r="Q24" s="50"/>
      <c r="R24" s="50">
        <f t="shared" si="4"/>
        <v>1009.49</v>
      </c>
      <c r="S24" s="117">
        <v>1009.49</v>
      </c>
      <c r="T24" s="50"/>
      <c r="U24" s="50"/>
      <c r="V24" s="50"/>
      <c r="W24" s="50"/>
      <c r="X24" s="50"/>
      <c r="Y24" s="50"/>
      <c r="Z24" s="50"/>
      <c r="AA24" s="50"/>
      <c r="AB24" s="32" t="s">
        <v>204</v>
      </c>
      <c r="AC24" s="26"/>
      <c r="AD24" s="26"/>
      <c r="AE24" s="26"/>
      <c r="AF24" s="26"/>
      <c r="AG24" s="26"/>
      <c r="AH24" s="26"/>
      <c r="AI24" s="26"/>
      <c r="AJ24" s="26"/>
      <c r="AK24" s="26"/>
      <c r="AL24" s="26"/>
      <c r="AM24" s="26"/>
    </row>
    <row r="25" s="6" customFormat="1" ht="112.5" spans="1:39">
      <c r="A25" s="26">
        <v>18</v>
      </c>
      <c r="B25" s="28" t="s">
        <v>209</v>
      </c>
      <c r="C25" s="27" t="s">
        <v>614</v>
      </c>
      <c r="D25" s="26" t="s">
        <v>47</v>
      </c>
      <c r="E25" s="26" t="s">
        <v>201</v>
      </c>
      <c r="F25" s="26" t="s">
        <v>49</v>
      </c>
      <c r="G25" s="26" t="s">
        <v>148</v>
      </c>
      <c r="H25" s="26" t="s">
        <v>211</v>
      </c>
      <c r="I25" s="57" t="s">
        <v>615</v>
      </c>
      <c r="J25" s="26" t="s">
        <v>213</v>
      </c>
      <c r="K25" s="26">
        <v>6.272</v>
      </c>
      <c r="L25" s="50" t="s">
        <v>54</v>
      </c>
      <c r="M25" s="29" t="s">
        <v>214</v>
      </c>
      <c r="N25" s="50" t="s">
        <v>215</v>
      </c>
      <c r="O25" s="50">
        <v>715</v>
      </c>
      <c r="P25" s="50">
        <v>715</v>
      </c>
      <c r="Q25" s="50"/>
      <c r="R25" s="50">
        <f t="shared" si="4"/>
        <v>715</v>
      </c>
      <c r="S25" s="50">
        <v>715</v>
      </c>
      <c r="T25" s="50"/>
      <c r="U25" s="50"/>
      <c r="V25" s="50"/>
      <c r="W25" s="50"/>
      <c r="X25" s="50"/>
      <c r="Y25" s="50"/>
      <c r="Z25" s="50"/>
      <c r="AA25" s="50"/>
      <c r="AB25" s="29" t="s">
        <v>216</v>
      </c>
      <c r="AC25" s="26"/>
      <c r="AD25" s="26"/>
      <c r="AE25" s="26"/>
      <c r="AF25" s="26"/>
      <c r="AG25" s="26"/>
      <c r="AH25" s="26"/>
      <c r="AI25" s="26"/>
      <c r="AJ25" s="26"/>
      <c r="AK25" s="26"/>
      <c r="AL25" s="26"/>
      <c r="AM25" s="26"/>
    </row>
    <row r="26" s="6" customFormat="1" ht="112.5" spans="1:39">
      <c r="A26" s="26">
        <v>19</v>
      </c>
      <c r="B26" s="26" t="s">
        <v>217</v>
      </c>
      <c r="C26" s="26" t="s">
        <v>218</v>
      </c>
      <c r="D26" s="26" t="s">
        <v>47</v>
      </c>
      <c r="E26" s="26" t="s">
        <v>201</v>
      </c>
      <c r="F26" s="26" t="s">
        <v>49</v>
      </c>
      <c r="G26" s="26" t="s">
        <v>148</v>
      </c>
      <c r="H26" s="27" t="s">
        <v>219</v>
      </c>
      <c r="I26" s="57" t="s">
        <v>616</v>
      </c>
      <c r="J26" s="26" t="s">
        <v>213</v>
      </c>
      <c r="K26" s="26">
        <v>6.828</v>
      </c>
      <c r="L26" s="50" t="s">
        <v>54</v>
      </c>
      <c r="M26" s="29" t="s">
        <v>214</v>
      </c>
      <c r="N26" s="50" t="s">
        <v>215</v>
      </c>
      <c r="O26" s="50">
        <v>550</v>
      </c>
      <c r="P26" s="50">
        <v>550</v>
      </c>
      <c r="Q26" s="50"/>
      <c r="R26" s="50">
        <f t="shared" si="4"/>
        <v>550</v>
      </c>
      <c r="S26" s="50">
        <v>550</v>
      </c>
      <c r="T26" s="50"/>
      <c r="U26" s="50"/>
      <c r="V26" s="50"/>
      <c r="W26" s="50"/>
      <c r="X26" s="50"/>
      <c r="Y26" s="50"/>
      <c r="Z26" s="50"/>
      <c r="AA26" s="50"/>
      <c r="AB26" s="29" t="s">
        <v>216</v>
      </c>
      <c r="AC26" s="26"/>
      <c r="AD26" s="26"/>
      <c r="AE26" s="26"/>
      <c r="AF26" s="26"/>
      <c r="AG26" s="26"/>
      <c r="AH26" s="26"/>
      <c r="AI26" s="26"/>
      <c r="AJ26" s="26"/>
      <c r="AK26" s="26"/>
      <c r="AL26" s="26"/>
      <c r="AM26" s="26"/>
    </row>
    <row r="27" s="6" customFormat="1" ht="112.5" spans="1:39">
      <c r="A27" s="26">
        <v>20</v>
      </c>
      <c r="B27" s="26" t="s">
        <v>221</v>
      </c>
      <c r="C27" s="27" t="s">
        <v>617</v>
      </c>
      <c r="D27" s="26" t="s">
        <v>47</v>
      </c>
      <c r="E27" s="26" t="s">
        <v>201</v>
      </c>
      <c r="F27" s="26" t="s">
        <v>49</v>
      </c>
      <c r="G27" s="26" t="s">
        <v>148</v>
      </c>
      <c r="H27" s="26" t="s">
        <v>223</v>
      </c>
      <c r="I27" s="57" t="s">
        <v>618</v>
      </c>
      <c r="J27" s="26" t="s">
        <v>213</v>
      </c>
      <c r="K27" s="26">
        <v>4.394</v>
      </c>
      <c r="L27" s="50" t="s">
        <v>54</v>
      </c>
      <c r="M27" s="29" t="s">
        <v>214</v>
      </c>
      <c r="N27" s="50" t="s">
        <v>215</v>
      </c>
      <c r="O27" s="118">
        <v>375</v>
      </c>
      <c r="P27" s="118">
        <v>375</v>
      </c>
      <c r="Q27" s="50"/>
      <c r="R27" s="50">
        <f t="shared" si="4"/>
        <v>375</v>
      </c>
      <c r="S27" s="118">
        <v>375</v>
      </c>
      <c r="T27" s="50"/>
      <c r="U27" s="50"/>
      <c r="V27" s="50"/>
      <c r="W27" s="50"/>
      <c r="X27" s="50"/>
      <c r="Y27" s="50"/>
      <c r="Z27" s="50"/>
      <c r="AA27" s="50"/>
      <c r="AB27" s="29" t="s">
        <v>216</v>
      </c>
      <c r="AC27" s="26"/>
      <c r="AD27" s="26"/>
      <c r="AE27" s="26"/>
      <c r="AF27" s="26"/>
      <c r="AG27" s="26"/>
      <c r="AH27" s="26"/>
      <c r="AI27" s="26"/>
      <c r="AJ27" s="26"/>
      <c r="AK27" s="26"/>
      <c r="AL27" s="26"/>
      <c r="AM27" s="26"/>
    </row>
    <row r="28" s="6" customFormat="1" ht="112.5" spans="1:39">
      <c r="A28" s="26">
        <v>21</v>
      </c>
      <c r="B28" s="26" t="s">
        <v>225</v>
      </c>
      <c r="C28" s="26" t="s">
        <v>226</v>
      </c>
      <c r="D28" s="26" t="s">
        <v>47</v>
      </c>
      <c r="E28" s="26" t="s">
        <v>201</v>
      </c>
      <c r="F28" s="26" t="s">
        <v>49</v>
      </c>
      <c r="G28" s="26" t="s">
        <v>148</v>
      </c>
      <c r="H28" s="27" t="s">
        <v>619</v>
      </c>
      <c r="I28" s="57" t="s">
        <v>620</v>
      </c>
      <c r="J28" s="26" t="s">
        <v>213</v>
      </c>
      <c r="K28" s="26">
        <v>5.006</v>
      </c>
      <c r="L28" s="50" t="s">
        <v>54</v>
      </c>
      <c r="M28" s="29" t="s">
        <v>214</v>
      </c>
      <c r="N28" s="50" t="s">
        <v>215</v>
      </c>
      <c r="O28" s="118">
        <v>455</v>
      </c>
      <c r="P28" s="118">
        <v>455</v>
      </c>
      <c r="Q28" s="50"/>
      <c r="R28" s="50">
        <f t="shared" si="4"/>
        <v>455</v>
      </c>
      <c r="S28" s="118">
        <v>455</v>
      </c>
      <c r="T28" s="50"/>
      <c r="U28" s="50"/>
      <c r="V28" s="50"/>
      <c r="W28" s="50"/>
      <c r="X28" s="50"/>
      <c r="Y28" s="50"/>
      <c r="Z28" s="50"/>
      <c r="AA28" s="50"/>
      <c r="AB28" s="29" t="s">
        <v>216</v>
      </c>
      <c r="AC28" s="26"/>
      <c r="AD28" s="26"/>
      <c r="AE28" s="26"/>
      <c r="AF28" s="26"/>
      <c r="AG28" s="26"/>
      <c r="AH28" s="26"/>
      <c r="AI28" s="26"/>
      <c r="AJ28" s="26"/>
      <c r="AK28" s="26"/>
      <c r="AL28" s="26"/>
      <c r="AM28" s="26"/>
    </row>
    <row r="29" s="6" customFormat="1" ht="112.5" spans="1:39">
      <c r="A29" s="26">
        <v>22</v>
      </c>
      <c r="B29" s="26" t="s">
        <v>229</v>
      </c>
      <c r="C29" s="26" t="s">
        <v>230</v>
      </c>
      <c r="D29" s="26" t="s">
        <v>47</v>
      </c>
      <c r="E29" s="26" t="s">
        <v>201</v>
      </c>
      <c r="F29" s="26" t="s">
        <v>49</v>
      </c>
      <c r="G29" s="26" t="s">
        <v>148</v>
      </c>
      <c r="H29" s="26" t="s">
        <v>231</v>
      </c>
      <c r="I29" s="57" t="s">
        <v>621</v>
      </c>
      <c r="J29" s="26" t="s">
        <v>213</v>
      </c>
      <c r="K29" s="26">
        <v>5.544</v>
      </c>
      <c r="L29" s="50" t="s">
        <v>54</v>
      </c>
      <c r="M29" s="29" t="s">
        <v>214</v>
      </c>
      <c r="N29" s="50" t="s">
        <v>215</v>
      </c>
      <c r="O29" s="118">
        <v>476</v>
      </c>
      <c r="P29" s="118">
        <v>476</v>
      </c>
      <c r="Q29" s="50"/>
      <c r="R29" s="50">
        <f t="shared" si="4"/>
        <v>476</v>
      </c>
      <c r="S29" s="118">
        <v>476</v>
      </c>
      <c r="T29" s="50"/>
      <c r="U29" s="50"/>
      <c r="V29" s="50"/>
      <c r="W29" s="50"/>
      <c r="X29" s="50"/>
      <c r="Y29" s="50"/>
      <c r="Z29" s="50"/>
      <c r="AA29" s="50"/>
      <c r="AB29" s="29" t="s">
        <v>216</v>
      </c>
      <c r="AC29" s="26"/>
      <c r="AD29" s="26"/>
      <c r="AE29" s="26"/>
      <c r="AF29" s="26"/>
      <c r="AG29" s="26"/>
      <c r="AH29" s="26"/>
      <c r="AI29" s="26"/>
      <c r="AJ29" s="26"/>
      <c r="AK29" s="26"/>
      <c r="AL29" s="26"/>
      <c r="AM29" s="26"/>
    </row>
    <row r="30" s="6" customFormat="1" ht="112.5" spans="1:39">
      <c r="A30" s="26">
        <v>23</v>
      </c>
      <c r="B30" s="26" t="s">
        <v>233</v>
      </c>
      <c r="C30" s="26" t="s">
        <v>234</v>
      </c>
      <c r="D30" s="26" t="s">
        <v>47</v>
      </c>
      <c r="E30" s="26" t="s">
        <v>201</v>
      </c>
      <c r="F30" s="26" t="s">
        <v>49</v>
      </c>
      <c r="G30" s="26" t="s">
        <v>148</v>
      </c>
      <c r="H30" s="26" t="s">
        <v>235</v>
      </c>
      <c r="I30" s="57" t="s">
        <v>622</v>
      </c>
      <c r="J30" s="26" t="s">
        <v>213</v>
      </c>
      <c r="K30" s="26">
        <v>9.151</v>
      </c>
      <c r="L30" s="50" t="s">
        <v>54</v>
      </c>
      <c r="M30" s="29" t="s">
        <v>214</v>
      </c>
      <c r="N30" s="50" t="s">
        <v>215</v>
      </c>
      <c r="O30" s="118">
        <v>830</v>
      </c>
      <c r="P30" s="118">
        <v>830</v>
      </c>
      <c r="Q30" s="50"/>
      <c r="R30" s="50">
        <f t="shared" si="4"/>
        <v>830</v>
      </c>
      <c r="S30" s="118">
        <v>830</v>
      </c>
      <c r="T30" s="50"/>
      <c r="U30" s="50"/>
      <c r="V30" s="50"/>
      <c r="W30" s="50"/>
      <c r="X30" s="50"/>
      <c r="Y30" s="50"/>
      <c r="Z30" s="50"/>
      <c r="AA30" s="50"/>
      <c r="AB30" s="29" t="s">
        <v>216</v>
      </c>
      <c r="AC30" s="26"/>
      <c r="AD30" s="26"/>
      <c r="AE30" s="26"/>
      <c r="AF30" s="26"/>
      <c r="AG30" s="26"/>
      <c r="AH30" s="26"/>
      <c r="AI30" s="26"/>
      <c r="AJ30" s="26"/>
      <c r="AK30" s="26"/>
      <c r="AL30" s="26"/>
      <c r="AM30" s="26"/>
    </row>
    <row r="31" s="6" customFormat="1" ht="112.5" spans="1:39">
      <c r="A31" s="26">
        <v>24</v>
      </c>
      <c r="B31" s="26" t="s">
        <v>237</v>
      </c>
      <c r="C31" s="34" t="s">
        <v>238</v>
      </c>
      <c r="D31" s="26" t="s">
        <v>47</v>
      </c>
      <c r="E31" s="26" t="s">
        <v>201</v>
      </c>
      <c r="F31" s="26" t="s">
        <v>49</v>
      </c>
      <c r="G31" s="26" t="s">
        <v>148</v>
      </c>
      <c r="H31" s="26" t="s">
        <v>239</v>
      </c>
      <c r="I31" s="57" t="s">
        <v>240</v>
      </c>
      <c r="J31" s="26" t="s">
        <v>213</v>
      </c>
      <c r="K31" s="26">
        <v>3.241</v>
      </c>
      <c r="L31" s="50" t="s">
        <v>54</v>
      </c>
      <c r="M31" s="29" t="s">
        <v>214</v>
      </c>
      <c r="N31" s="50" t="s">
        <v>215</v>
      </c>
      <c r="O31" s="117">
        <v>336.12</v>
      </c>
      <c r="P31" s="117">
        <v>336.12</v>
      </c>
      <c r="Q31" s="50"/>
      <c r="R31" s="50">
        <f t="shared" si="4"/>
        <v>336.12</v>
      </c>
      <c r="S31" s="118">
        <v>336.12</v>
      </c>
      <c r="T31" s="50"/>
      <c r="U31" s="50"/>
      <c r="V31" s="50"/>
      <c r="W31" s="50"/>
      <c r="X31" s="50"/>
      <c r="Y31" s="50"/>
      <c r="Z31" s="50"/>
      <c r="AA31" s="50"/>
      <c r="AB31" s="29" t="s">
        <v>216</v>
      </c>
      <c r="AC31" s="26"/>
      <c r="AD31" s="26"/>
      <c r="AE31" s="26"/>
      <c r="AF31" s="26"/>
      <c r="AG31" s="26"/>
      <c r="AH31" s="26"/>
      <c r="AI31" s="26"/>
      <c r="AJ31" s="26"/>
      <c r="AK31" s="26"/>
      <c r="AL31" s="26"/>
      <c r="AM31" s="26"/>
    </row>
    <row r="32" s="6" customFormat="1" ht="112.5" spans="1:39">
      <c r="A32" s="26">
        <v>25</v>
      </c>
      <c r="B32" s="26" t="s">
        <v>241</v>
      </c>
      <c r="C32" s="26" t="s">
        <v>242</v>
      </c>
      <c r="D32" s="26" t="s">
        <v>47</v>
      </c>
      <c r="E32" s="26" t="s">
        <v>201</v>
      </c>
      <c r="F32" s="26" t="s">
        <v>49</v>
      </c>
      <c r="G32" s="26" t="s">
        <v>148</v>
      </c>
      <c r="H32" s="26" t="s">
        <v>243</v>
      </c>
      <c r="I32" s="49" t="s">
        <v>244</v>
      </c>
      <c r="J32" s="26" t="s">
        <v>213</v>
      </c>
      <c r="K32" s="26">
        <v>5.6</v>
      </c>
      <c r="L32" s="50" t="s">
        <v>54</v>
      </c>
      <c r="M32" s="29" t="s">
        <v>214</v>
      </c>
      <c r="N32" s="50" t="s">
        <v>215</v>
      </c>
      <c r="O32" s="119">
        <v>487.2</v>
      </c>
      <c r="P32" s="119">
        <v>487.2</v>
      </c>
      <c r="Q32" s="50"/>
      <c r="R32" s="50">
        <f t="shared" si="4"/>
        <v>487.2</v>
      </c>
      <c r="S32" s="119">
        <v>487.2</v>
      </c>
      <c r="T32" s="50"/>
      <c r="U32" s="50"/>
      <c r="V32" s="50"/>
      <c r="W32" s="50"/>
      <c r="X32" s="50"/>
      <c r="Y32" s="50"/>
      <c r="Z32" s="50"/>
      <c r="AA32" s="50"/>
      <c r="AB32" s="29" t="s">
        <v>216</v>
      </c>
      <c r="AC32" s="26"/>
      <c r="AD32" s="26"/>
      <c r="AE32" s="26"/>
      <c r="AF32" s="26"/>
      <c r="AG32" s="26"/>
      <c r="AH32" s="26"/>
      <c r="AI32" s="26"/>
      <c r="AJ32" s="26"/>
      <c r="AK32" s="26"/>
      <c r="AL32" s="26"/>
      <c r="AM32" s="26"/>
    </row>
    <row r="33" s="6" customFormat="1" ht="112.5" spans="1:39">
      <c r="A33" s="26">
        <v>26</v>
      </c>
      <c r="B33" s="26" t="s">
        <v>245</v>
      </c>
      <c r="C33" s="27" t="s">
        <v>246</v>
      </c>
      <c r="D33" s="26" t="s">
        <v>47</v>
      </c>
      <c r="E33" s="26" t="s">
        <v>201</v>
      </c>
      <c r="F33" s="26" t="s">
        <v>49</v>
      </c>
      <c r="G33" s="26" t="s">
        <v>148</v>
      </c>
      <c r="H33" s="27" t="s">
        <v>247</v>
      </c>
      <c r="I33" s="57" t="s">
        <v>623</v>
      </c>
      <c r="J33" s="26" t="s">
        <v>213</v>
      </c>
      <c r="K33" s="26">
        <v>4.371</v>
      </c>
      <c r="L33" s="50" t="s">
        <v>54</v>
      </c>
      <c r="M33" s="29" t="s">
        <v>214</v>
      </c>
      <c r="N33" s="50" t="s">
        <v>215</v>
      </c>
      <c r="O33" s="117">
        <v>914.64</v>
      </c>
      <c r="P33" s="117">
        <v>914.64</v>
      </c>
      <c r="Q33" s="51"/>
      <c r="R33" s="51">
        <f t="shared" si="4"/>
        <v>914.64</v>
      </c>
      <c r="S33" s="117">
        <v>914.64</v>
      </c>
      <c r="T33" s="50"/>
      <c r="U33" s="50"/>
      <c r="V33" s="50"/>
      <c r="W33" s="50"/>
      <c r="X33" s="50"/>
      <c r="Y33" s="50"/>
      <c r="Z33" s="50"/>
      <c r="AA33" s="50"/>
      <c r="AB33" s="29" t="s">
        <v>216</v>
      </c>
      <c r="AC33" s="26"/>
      <c r="AD33" s="26"/>
      <c r="AE33" s="26"/>
      <c r="AF33" s="26"/>
      <c r="AG33" s="26"/>
      <c r="AH33" s="26"/>
      <c r="AI33" s="26"/>
      <c r="AJ33" s="26"/>
      <c r="AK33" s="26"/>
      <c r="AL33" s="26"/>
      <c r="AM33" s="26"/>
    </row>
    <row r="34" s="6" customFormat="1" ht="112.5" spans="1:39">
      <c r="A34" s="26">
        <v>27</v>
      </c>
      <c r="B34" s="26" t="s">
        <v>249</v>
      </c>
      <c r="C34" s="26" t="s">
        <v>250</v>
      </c>
      <c r="D34" s="26" t="s">
        <v>47</v>
      </c>
      <c r="E34" s="26" t="s">
        <v>201</v>
      </c>
      <c r="F34" s="26" t="s">
        <v>49</v>
      </c>
      <c r="G34" s="26" t="s">
        <v>148</v>
      </c>
      <c r="H34" s="26" t="s">
        <v>251</v>
      </c>
      <c r="I34" s="57" t="s">
        <v>624</v>
      </c>
      <c r="J34" s="26" t="s">
        <v>213</v>
      </c>
      <c r="K34" s="26">
        <v>4.614</v>
      </c>
      <c r="L34" s="50" t="s">
        <v>54</v>
      </c>
      <c r="M34" s="29" t="s">
        <v>214</v>
      </c>
      <c r="N34" s="50" t="s">
        <v>215</v>
      </c>
      <c r="O34" s="118">
        <v>439</v>
      </c>
      <c r="P34" s="118">
        <v>439</v>
      </c>
      <c r="Q34" s="50"/>
      <c r="R34" s="50">
        <f t="shared" si="4"/>
        <v>439</v>
      </c>
      <c r="S34" s="118">
        <v>439</v>
      </c>
      <c r="T34" s="50"/>
      <c r="U34" s="50"/>
      <c r="V34" s="50"/>
      <c r="W34" s="50"/>
      <c r="X34" s="50"/>
      <c r="Y34" s="50"/>
      <c r="Z34" s="50"/>
      <c r="AA34" s="50"/>
      <c r="AB34" s="29" t="s">
        <v>216</v>
      </c>
      <c r="AC34" s="26"/>
      <c r="AD34" s="26"/>
      <c r="AE34" s="26"/>
      <c r="AF34" s="26"/>
      <c r="AG34" s="26"/>
      <c r="AH34" s="26"/>
      <c r="AI34" s="26"/>
      <c r="AJ34" s="26"/>
      <c r="AK34" s="26"/>
      <c r="AL34" s="26"/>
      <c r="AM34" s="26"/>
    </row>
    <row r="35" s="6" customFormat="1" ht="93.75" spans="1:39">
      <c r="A35" s="26">
        <v>28</v>
      </c>
      <c r="B35" s="26" t="s">
        <v>260</v>
      </c>
      <c r="C35" s="26" t="s">
        <v>261</v>
      </c>
      <c r="D35" s="26" t="s">
        <v>77</v>
      </c>
      <c r="E35" s="26" t="s">
        <v>262</v>
      </c>
      <c r="F35" s="26" t="s">
        <v>49</v>
      </c>
      <c r="G35" s="26" t="s">
        <v>148</v>
      </c>
      <c r="H35" s="26" t="s">
        <v>263</v>
      </c>
      <c r="I35" s="49" t="s">
        <v>264</v>
      </c>
      <c r="J35" s="26" t="s">
        <v>90</v>
      </c>
      <c r="K35" s="26">
        <v>15</v>
      </c>
      <c r="L35" s="50" t="s">
        <v>54</v>
      </c>
      <c r="M35" s="29" t="s">
        <v>265</v>
      </c>
      <c r="N35" s="50" t="s">
        <v>266</v>
      </c>
      <c r="O35" s="50">
        <v>900</v>
      </c>
      <c r="P35" s="50">
        <v>900</v>
      </c>
      <c r="Q35" s="50"/>
      <c r="R35" s="50">
        <v>900</v>
      </c>
      <c r="S35" s="50">
        <v>900</v>
      </c>
      <c r="T35" s="50"/>
      <c r="U35" s="50"/>
      <c r="V35" s="50"/>
      <c r="W35" s="50"/>
      <c r="X35" s="50"/>
      <c r="Y35" s="50"/>
      <c r="Z35" s="50"/>
      <c r="AA35" s="50"/>
      <c r="AB35" s="26" t="s">
        <v>267</v>
      </c>
      <c r="AC35" s="26"/>
      <c r="AD35" s="26"/>
      <c r="AE35" s="26"/>
      <c r="AF35" s="26"/>
      <c r="AG35" s="26"/>
      <c r="AH35" s="26"/>
      <c r="AI35" s="26"/>
      <c r="AJ35" s="26"/>
      <c r="AK35" s="26"/>
      <c r="AL35" s="26"/>
      <c r="AM35" s="26"/>
    </row>
    <row r="36" s="6" customFormat="1" ht="93.75" spans="1:39">
      <c r="A36" s="26">
        <v>29</v>
      </c>
      <c r="B36" s="26" t="s">
        <v>268</v>
      </c>
      <c r="C36" s="26" t="s">
        <v>269</v>
      </c>
      <c r="D36" s="29" t="s">
        <v>77</v>
      </c>
      <c r="E36" s="29" t="s">
        <v>270</v>
      </c>
      <c r="F36" s="26" t="s">
        <v>49</v>
      </c>
      <c r="G36" s="26" t="s">
        <v>148</v>
      </c>
      <c r="H36" s="26" t="s">
        <v>271</v>
      </c>
      <c r="I36" s="49" t="s">
        <v>272</v>
      </c>
      <c r="J36" s="26" t="s">
        <v>213</v>
      </c>
      <c r="K36" s="26">
        <v>331.81</v>
      </c>
      <c r="L36" s="50" t="s">
        <v>54</v>
      </c>
      <c r="M36" s="29" t="s">
        <v>214</v>
      </c>
      <c r="N36" s="50" t="s">
        <v>215</v>
      </c>
      <c r="O36" s="50">
        <v>9100</v>
      </c>
      <c r="P36" s="50">
        <v>9100</v>
      </c>
      <c r="Q36" s="50"/>
      <c r="R36" s="50">
        <f t="shared" ref="R36:R46" si="5">S36+T36+U36+V36+W36</f>
        <v>9100</v>
      </c>
      <c r="S36" s="50">
        <v>9100</v>
      </c>
      <c r="T36" s="50"/>
      <c r="U36" s="50"/>
      <c r="V36" s="50"/>
      <c r="W36" s="50"/>
      <c r="X36" s="50"/>
      <c r="Y36" s="50"/>
      <c r="Z36" s="50"/>
      <c r="AA36" s="50"/>
      <c r="AB36" s="29" t="s">
        <v>273</v>
      </c>
      <c r="AC36" s="26"/>
      <c r="AD36" s="26"/>
      <c r="AE36" s="26"/>
      <c r="AF36" s="26"/>
      <c r="AG36" s="26"/>
      <c r="AH36" s="26"/>
      <c r="AI36" s="26"/>
      <c r="AJ36" s="26"/>
      <c r="AK36" s="26"/>
      <c r="AL36" s="26"/>
      <c r="AM36" s="26"/>
    </row>
    <row r="37" s="6" customFormat="1" ht="93.75" spans="1:39">
      <c r="A37" s="26">
        <v>30</v>
      </c>
      <c r="B37" s="26" t="s">
        <v>274</v>
      </c>
      <c r="C37" s="113" t="s">
        <v>275</v>
      </c>
      <c r="D37" s="26" t="s">
        <v>77</v>
      </c>
      <c r="E37" s="26" t="s">
        <v>78</v>
      </c>
      <c r="F37" s="26" t="s">
        <v>49</v>
      </c>
      <c r="G37" s="26" t="s">
        <v>148</v>
      </c>
      <c r="H37" s="113" t="s">
        <v>276</v>
      </c>
      <c r="I37" s="116" t="s">
        <v>277</v>
      </c>
      <c r="J37" s="26" t="s">
        <v>278</v>
      </c>
      <c r="K37" s="26">
        <v>6.3</v>
      </c>
      <c r="L37" s="50" t="s">
        <v>54</v>
      </c>
      <c r="M37" s="29" t="s">
        <v>139</v>
      </c>
      <c r="N37" s="50" t="s">
        <v>140</v>
      </c>
      <c r="O37" s="117">
        <v>323.96</v>
      </c>
      <c r="P37" s="117">
        <v>323.96</v>
      </c>
      <c r="Q37" s="50"/>
      <c r="R37" s="50">
        <f t="shared" si="5"/>
        <v>323.96</v>
      </c>
      <c r="S37" s="117">
        <v>323.96</v>
      </c>
      <c r="T37" s="50"/>
      <c r="U37" s="50"/>
      <c r="V37" s="50"/>
      <c r="W37" s="50"/>
      <c r="X37" s="50"/>
      <c r="Y37" s="50"/>
      <c r="Z37" s="50"/>
      <c r="AA37" s="50"/>
      <c r="AB37" s="32" t="s">
        <v>84</v>
      </c>
      <c r="AC37" s="26"/>
      <c r="AD37" s="26"/>
      <c r="AE37" s="26"/>
      <c r="AF37" s="26"/>
      <c r="AG37" s="26"/>
      <c r="AH37" s="26"/>
      <c r="AI37" s="26"/>
      <c r="AJ37" s="26"/>
      <c r="AK37" s="26"/>
      <c r="AL37" s="26"/>
      <c r="AM37" s="26"/>
    </row>
    <row r="38" s="6" customFormat="1" ht="93.75" spans="1:39">
      <c r="A38" s="26">
        <v>31</v>
      </c>
      <c r="B38" s="26" t="s">
        <v>279</v>
      </c>
      <c r="C38" s="113" t="s">
        <v>280</v>
      </c>
      <c r="D38" s="26" t="s">
        <v>77</v>
      </c>
      <c r="E38" s="26" t="s">
        <v>78</v>
      </c>
      <c r="F38" s="26" t="s">
        <v>49</v>
      </c>
      <c r="G38" s="26" t="s">
        <v>148</v>
      </c>
      <c r="H38" s="113" t="s">
        <v>281</v>
      </c>
      <c r="I38" s="116" t="s">
        <v>282</v>
      </c>
      <c r="J38" s="26" t="s">
        <v>278</v>
      </c>
      <c r="K38" s="26">
        <v>20</v>
      </c>
      <c r="L38" s="50" t="s">
        <v>54</v>
      </c>
      <c r="M38" s="29" t="s">
        <v>139</v>
      </c>
      <c r="N38" s="50" t="s">
        <v>140</v>
      </c>
      <c r="O38" s="119">
        <v>1030.8</v>
      </c>
      <c r="P38" s="119">
        <v>1030.8</v>
      </c>
      <c r="Q38" s="50"/>
      <c r="R38" s="50">
        <f t="shared" si="5"/>
        <v>1030.8</v>
      </c>
      <c r="S38" s="119">
        <v>1030.8</v>
      </c>
      <c r="T38" s="50"/>
      <c r="U38" s="50"/>
      <c r="V38" s="50"/>
      <c r="W38" s="50"/>
      <c r="X38" s="50"/>
      <c r="Y38" s="50"/>
      <c r="Z38" s="50"/>
      <c r="AA38" s="50"/>
      <c r="AB38" s="32" t="s">
        <v>84</v>
      </c>
      <c r="AC38" s="26"/>
      <c r="AD38" s="26"/>
      <c r="AE38" s="26"/>
      <c r="AF38" s="26"/>
      <c r="AG38" s="26"/>
      <c r="AH38" s="26"/>
      <c r="AI38" s="26"/>
      <c r="AJ38" s="26"/>
      <c r="AK38" s="26"/>
      <c r="AL38" s="26"/>
      <c r="AM38" s="26"/>
    </row>
    <row r="39" s="6" customFormat="1" ht="93.75" spans="1:39">
      <c r="A39" s="26">
        <v>32</v>
      </c>
      <c r="B39" s="26" t="s">
        <v>283</v>
      </c>
      <c r="C39" s="113" t="s">
        <v>284</v>
      </c>
      <c r="D39" s="26" t="s">
        <v>77</v>
      </c>
      <c r="E39" s="26" t="s">
        <v>78</v>
      </c>
      <c r="F39" s="26" t="s">
        <v>49</v>
      </c>
      <c r="G39" s="26" t="s">
        <v>148</v>
      </c>
      <c r="H39" s="113" t="s">
        <v>285</v>
      </c>
      <c r="I39" s="116" t="s">
        <v>286</v>
      </c>
      <c r="J39" s="26" t="s">
        <v>278</v>
      </c>
      <c r="K39" s="26">
        <v>11640</v>
      </c>
      <c r="L39" s="50" t="s">
        <v>54</v>
      </c>
      <c r="M39" s="29" t="s">
        <v>139</v>
      </c>
      <c r="N39" s="50" t="s">
        <v>140</v>
      </c>
      <c r="O39" s="117">
        <v>868.12</v>
      </c>
      <c r="P39" s="117">
        <v>868.12</v>
      </c>
      <c r="Q39" s="50"/>
      <c r="R39" s="50">
        <f t="shared" si="5"/>
        <v>868.12</v>
      </c>
      <c r="S39" s="117">
        <v>868.12</v>
      </c>
      <c r="T39" s="50"/>
      <c r="U39" s="50"/>
      <c r="V39" s="50"/>
      <c r="W39" s="50"/>
      <c r="X39" s="50"/>
      <c r="Y39" s="50"/>
      <c r="Z39" s="50"/>
      <c r="AA39" s="50"/>
      <c r="AB39" s="32" t="s">
        <v>84</v>
      </c>
      <c r="AC39" s="26"/>
      <c r="AD39" s="26"/>
      <c r="AE39" s="26"/>
      <c r="AF39" s="26"/>
      <c r="AG39" s="26"/>
      <c r="AH39" s="26"/>
      <c r="AI39" s="26"/>
      <c r="AJ39" s="26"/>
      <c r="AK39" s="26"/>
      <c r="AL39" s="26"/>
      <c r="AM39" s="26"/>
    </row>
    <row r="40" s="6" customFormat="1" ht="112.5" spans="1:39">
      <c r="A40" s="26">
        <v>33</v>
      </c>
      <c r="B40" s="26" t="s">
        <v>287</v>
      </c>
      <c r="C40" s="113" t="s">
        <v>288</v>
      </c>
      <c r="D40" s="26" t="s">
        <v>77</v>
      </c>
      <c r="E40" s="26" t="s">
        <v>78</v>
      </c>
      <c r="F40" s="26" t="s">
        <v>49</v>
      </c>
      <c r="G40" s="26" t="s">
        <v>148</v>
      </c>
      <c r="H40" s="113" t="s">
        <v>289</v>
      </c>
      <c r="I40" s="116" t="s">
        <v>290</v>
      </c>
      <c r="J40" s="26" t="s">
        <v>291</v>
      </c>
      <c r="K40" s="26">
        <v>15255</v>
      </c>
      <c r="L40" s="50" t="s">
        <v>54</v>
      </c>
      <c r="M40" s="29" t="s">
        <v>139</v>
      </c>
      <c r="N40" s="50" t="s">
        <v>140</v>
      </c>
      <c r="O40" s="118">
        <v>1250</v>
      </c>
      <c r="P40" s="118">
        <v>1250</v>
      </c>
      <c r="Q40" s="50"/>
      <c r="R40" s="50">
        <f t="shared" si="5"/>
        <v>1250</v>
      </c>
      <c r="S40" s="118">
        <v>1250</v>
      </c>
      <c r="T40" s="50"/>
      <c r="U40" s="50"/>
      <c r="V40" s="50"/>
      <c r="W40" s="50"/>
      <c r="X40" s="50"/>
      <c r="Y40" s="50"/>
      <c r="Z40" s="50"/>
      <c r="AA40" s="50"/>
      <c r="AB40" s="32" t="s">
        <v>84</v>
      </c>
      <c r="AC40" s="26"/>
      <c r="AD40" s="26"/>
      <c r="AE40" s="26"/>
      <c r="AF40" s="26"/>
      <c r="AG40" s="26"/>
      <c r="AH40" s="26"/>
      <c r="AI40" s="26"/>
      <c r="AJ40" s="26"/>
      <c r="AK40" s="26"/>
      <c r="AL40" s="26"/>
      <c r="AM40" s="26"/>
    </row>
    <row r="41" s="6" customFormat="1" ht="225" spans="1:39">
      <c r="A41" s="26">
        <v>34</v>
      </c>
      <c r="B41" s="26" t="s">
        <v>292</v>
      </c>
      <c r="C41" s="113" t="s">
        <v>293</v>
      </c>
      <c r="D41" s="26" t="s">
        <v>77</v>
      </c>
      <c r="E41" s="26" t="s">
        <v>294</v>
      </c>
      <c r="F41" s="26" t="s">
        <v>49</v>
      </c>
      <c r="G41" s="26" t="s">
        <v>295</v>
      </c>
      <c r="H41" s="113" t="s">
        <v>296</v>
      </c>
      <c r="I41" s="116" t="s">
        <v>297</v>
      </c>
      <c r="J41" s="26" t="s">
        <v>104</v>
      </c>
      <c r="K41" s="26"/>
      <c r="L41" s="50" t="s">
        <v>54</v>
      </c>
      <c r="M41" s="29" t="s">
        <v>139</v>
      </c>
      <c r="N41" s="50" t="s">
        <v>140</v>
      </c>
      <c r="O41" s="118">
        <v>1300</v>
      </c>
      <c r="P41" s="118">
        <v>1300</v>
      </c>
      <c r="Q41" s="50"/>
      <c r="R41" s="50">
        <f t="shared" si="5"/>
        <v>1300</v>
      </c>
      <c r="S41" s="118">
        <v>1300</v>
      </c>
      <c r="T41" s="50"/>
      <c r="U41" s="50"/>
      <c r="V41" s="50"/>
      <c r="W41" s="50"/>
      <c r="X41" s="50"/>
      <c r="Y41" s="50"/>
      <c r="Z41" s="50"/>
      <c r="AA41" s="50"/>
      <c r="AB41" s="26" t="s">
        <v>298</v>
      </c>
      <c r="AC41" s="26"/>
      <c r="AD41" s="26"/>
      <c r="AE41" s="26"/>
      <c r="AF41" s="26"/>
      <c r="AG41" s="26"/>
      <c r="AH41" s="26"/>
      <c r="AI41" s="26"/>
      <c r="AJ41" s="26"/>
      <c r="AK41" s="26"/>
      <c r="AL41" s="26"/>
      <c r="AM41" s="26"/>
    </row>
    <row r="42" s="6" customFormat="1" ht="168.75" spans="1:39">
      <c r="A42" s="26">
        <v>35</v>
      </c>
      <c r="B42" s="26" t="s">
        <v>535</v>
      </c>
      <c r="C42" s="29" t="s">
        <v>536</v>
      </c>
      <c r="D42" s="26" t="s">
        <v>77</v>
      </c>
      <c r="E42" s="26" t="s">
        <v>294</v>
      </c>
      <c r="F42" s="26" t="s">
        <v>49</v>
      </c>
      <c r="G42" s="26" t="s">
        <v>295</v>
      </c>
      <c r="H42" s="100" t="s">
        <v>537</v>
      </c>
      <c r="I42" s="116" t="s">
        <v>538</v>
      </c>
      <c r="J42" s="26" t="s">
        <v>90</v>
      </c>
      <c r="K42" s="50">
        <v>53.9</v>
      </c>
      <c r="L42" s="50" t="s">
        <v>54</v>
      </c>
      <c r="M42" s="50" t="s">
        <v>539</v>
      </c>
      <c r="N42" s="50" t="s">
        <v>83</v>
      </c>
      <c r="O42" s="50">
        <v>3450</v>
      </c>
      <c r="P42" s="50">
        <v>3450</v>
      </c>
      <c r="Q42" s="50"/>
      <c r="R42" s="50">
        <f t="shared" si="5"/>
        <v>4300</v>
      </c>
      <c r="S42" s="50">
        <v>4300</v>
      </c>
      <c r="T42" s="50"/>
      <c r="U42" s="50"/>
      <c r="V42" s="50"/>
      <c r="W42" s="50"/>
      <c r="X42" s="50"/>
      <c r="Y42" s="50"/>
      <c r="Z42" s="50"/>
      <c r="AA42" s="50"/>
      <c r="AB42" s="26" t="s">
        <v>84</v>
      </c>
      <c r="AC42" s="26"/>
      <c r="AD42" s="26"/>
      <c r="AE42" s="26"/>
      <c r="AF42" s="26"/>
      <c r="AG42" s="26"/>
      <c r="AH42" s="26"/>
      <c r="AI42" s="26"/>
      <c r="AJ42" s="26"/>
      <c r="AK42" s="26"/>
      <c r="AL42" s="26"/>
      <c r="AM42" s="26"/>
    </row>
    <row r="43" s="6" customFormat="1" ht="206.25" spans="1:39">
      <c r="A43" s="26">
        <v>36</v>
      </c>
      <c r="B43" s="26" t="s">
        <v>540</v>
      </c>
      <c r="C43" s="29" t="s">
        <v>625</v>
      </c>
      <c r="D43" s="26" t="s">
        <v>77</v>
      </c>
      <c r="E43" s="26" t="s">
        <v>294</v>
      </c>
      <c r="F43" s="26" t="s">
        <v>49</v>
      </c>
      <c r="G43" s="26" t="s">
        <v>295</v>
      </c>
      <c r="H43" s="100" t="s">
        <v>542</v>
      </c>
      <c r="I43" s="116" t="s">
        <v>543</v>
      </c>
      <c r="J43" s="26" t="s">
        <v>291</v>
      </c>
      <c r="K43" s="50">
        <v>7756</v>
      </c>
      <c r="L43" s="50" t="s">
        <v>54</v>
      </c>
      <c r="M43" s="50" t="s">
        <v>97</v>
      </c>
      <c r="N43" s="29" t="s">
        <v>98</v>
      </c>
      <c r="O43" s="34">
        <v>542.5</v>
      </c>
      <c r="P43" s="34">
        <v>542.5</v>
      </c>
      <c r="Q43" s="50"/>
      <c r="R43" s="34">
        <f t="shared" si="5"/>
        <v>524.5</v>
      </c>
      <c r="S43" s="34">
        <v>524.5</v>
      </c>
      <c r="T43" s="50"/>
      <c r="U43" s="50"/>
      <c r="V43" s="50"/>
      <c r="W43" s="50"/>
      <c r="X43" s="50"/>
      <c r="Y43" s="50"/>
      <c r="Z43" s="50"/>
      <c r="AA43" s="50"/>
      <c r="AB43" s="26" t="s">
        <v>311</v>
      </c>
      <c r="AC43" s="26"/>
      <c r="AD43" s="26"/>
      <c r="AE43" s="26"/>
      <c r="AF43" s="26"/>
      <c r="AG43" s="26"/>
      <c r="AH43" s="26"/>
      <c r="AI43" s="26"/>
      <c r="AJ43" s="26"/>
      <c r="AK43" s="26"/>
      <c r="AL43" s="26"/>
      <c r="AM43" s="26"/>
    </row>
    <row r="44" s="6" customFormat="1" ht="112.5" spans="1:39">
      <c r="A44" s="26">
        <v>37</v>
      </c>
      <c r="B44" s="26" t="s">
        <v>544</v>
      </c>
      <c r="C44" s="29" t="s">
        <v>545</v>
      </c>
      <c r="D44" s="26" t="s">
        <v>77</v>
      </c>
      <c r="E44" s="26" t="s">
        <v>294</v>
      </c>
      <c r="F44" s="26" t="s">
        <v>49</v>
      </c>
      <c r="G44" s="26" t="s">
        <v>295</v>
      </c>
      <c r="H44" s="100" t="s">
        <v>546</v>
      </c>
      <c r="I44" s="116" t="s">
        <v>547</v>
      </c>
      <c r="J44" s="26" t="s">
        <v>291</v>
      </c>
      <c r="K44" s="50">
        <v>33500</v>
      </c>
      <c r="L44" s="50" t="s">
        <v>54</v>
      </c>
      <c r="M44" s="29" t="s">
        <v>116</v>
      </c>
      <c r="N44" s="50" t="s">
        <v>117</v>
      </c>
      <c r="O44" s="50">
        <v>3500</v>
      </c>
      <c r="P44" s="50">
        <v>3500</v>
      </c>
      <c r="Q44" s="50"/>
      <c r="R44" s="50">
        <f t="shared" si="5"/>
        <v>3500</v>
      </c>
      <c r="S44" s="50">
        <v>3500</v>
      </c>
      <c r="T44" s="50"/>
      <c r="U44" s="50"/>
      <c r="V44" s="50"/>
      <c r="W44" s="50"/>
      <c r="X44" s="50"/>
      <c r="Y44" s="50"/>
      <c r="Z44" s="50"/>
      <c r="AA44" s="50"/>
      <c r="AB44" s="26" t="s">
        <v>311</v>
      </c>
      <c r="AC44" s="26"/>
      <c r="AD44" s="26"/>
      <c r="AE44" s="26"/>
      <c r="AF44" s="26"/>
      <c r="AG44" s="26"/>
      <c r="AH44" s="26"/>
      <c r="AI44" s="26"/>
      <c r="AJ44" s="26"/>
      <c r="AK44" s="26"/>
      <c r="AL44" s="26"/>
      <c r="AM44" s="26"/>
    </row>
    <row r="45" s="6" customFormat="1" ht="101.25" spans="1:39">
      <c r="A45" s="26">
        <v>38</v>
      </c>
      <c r="B45" s="26" t="s">
        <v>299</v>
      </c>
      <c r="C45" s="101" t="s">
        <v>300</v>
      </c>
      <c r="D45" s="26" t="s">
        <v>77</v>
      </c>
      <c r="E45" s="26" t="s">
        <v>78</v>
      </c>
      <c r="F45" s="26" t="s">
        <v>49</v>
      </c>
      <c r="G45" s="26" t="s">
        <v>148</v>
      </c>
      <c r="H45" s="101" t="s">
        <v>301</v>
      </c>
      <c r="I45" s="106" t="s">
        <v>302</v>
      </c>
      <c r="J45" s="26" t="s">
        <v>81</v>
      </c>
      <c r="K45" s="26">
        <v>8970</v>
      </c>
      <c r="L45" s="50" t="s">
        <v>54</v>
      </c>
      <c r="M45" s="29" t="s">
        <v>139</v>
      </c>
      <c r="N45" s="50" t="s">
        <v>140</v>
      </c>
      <c r="O45" s="120">
        <v>554.41</v>
      </c>
      <c r="P45" s="120">
        <v>554.41</v>
      </c>
      <c r="Q45" s="50"/>
      <c r="R45" s="51">
        <f t="shared" si="5"/>
        <v>554.41</v>
      </c>
      <c r="S45" s="120">
        <v>554.41</v>
      </c>
      <c r="T45" s="50"/>
      <c r="U45" s="50"/>
      <c r="V45" s="50"/>
      <c r="W45" s="50"/>
      <c r="X45" s="50"/>
      <c r="Y45" s="50"/>
      <c r="Z45" s="50"/>
      <c r="AA45" s="50"/>
      <c r="AB45" s="32" t="s">
        <v>84</v>
      </c>
      <c r="AC45" s="26"/>
      <c r="AD45" s="26"/>
      <c r="AE45" s="26"/>
      <c r="AF45" s="26"/>
      <c r="AG45" s="26"/>
      <c r="AH45" s="26"/>
      <c r="AI45" s="26"/>
      <c r="AJ45" s="26"/>
      <c r="AK45" s="26"/>
      <c r="AL45" s="26"/>
      <c r="AM45" s="26"/>
    </row>
    <row r="46" s="6" customFormat="1" ht="93.75" spans="1:39">
      <c r="A46" s="26">
        <v>39</v>
      </c>
      <c r="B46" s="26" t="s">
        <v>303</v>
      </c>
      <c r="C46" s="101" t="s">
        <v>304</v>
      </c>
      <c r="D46" s="26" t="s">
        <v>77</v>
      </c>
      <c r="E46" s="26" t="s">
        <v>78</v>
      </c>
      <c r="F46" s="26" t="s">
        <v>49</v>
      </c>
      <c r="G46" s="26" t="s">
        <v>148</v>
      </c>
      <c r="H46" s="101" t="s">
        <v>305</v>
      </c>
      <c r="I46" s="121" t="s">
        <v>306</v>
      </c>
      <c r="J46" s="26" t="s">
        <v>81</v>
      </c>
      <c r="K46" s="26">
        <v>4816</v>
      </c>
      <c r="L46" s="50" t="s">
        <v>54</v>
      </c>
      <c r="M46" s="29" t="s">
        <v>139</v>
      </c>
      <c r="N46" s="50" t="s">
        <v>140</v>
      </c>
      <c r="O46" s="120">
        <v>363</v>
      </c>
      <c r="P46" s="120">
        <v>363</v>
      </c>
      <c r="Q46" s="50"/>
      <c r="R46" s="50">
        <f t="shared" si="5"/>
        <v>363</v>
      </c>
      <c r="S46" s="120">
        <v>363</v>
      </c>
      <c r="T46" s="50"/>
      <c r="U46" s="50"/>
      <c r="V46" s="50"/>
      <c r="W46" s="50"/>
      <c r="X46" s="50"/>
      <c r="Y46" s="50"/>
      <c r="Z46" s="50"/>
      <c r="AA46" s="50"/>
      <c r="AB46" s="32" t="s">
        <v>84</v>
      </c>
      <c r="AC46" s="26"/>
      <c r="AD46" s="26"/>
      <c r="AE46" s="26"/>
      <c r="AF46" s="26"/>
      <c r="AG46" s="26"/>
      <c r="AH46" s="26"/>
      <c r="AI46" s="26"/>
      <c r="AJ46" s="26"/>
      <c r="AK46" s="26"/>
      <c r="AL46" s="26"/>
      <c r="AM46" s="26"/>
    </row>
    <row r="47" s="6" customFormat="1" ht="187.5" spans="1:39">
      <c r="A47" s="26">
        <v>40</v>
      </c>
      <c r="B47" s="26" t="s">
        <v>307</v>
      </c>
      <c r="C47" s="26" t="s">
        <v>308</v>
      </c>
      <c r="D47" s="26" t="s">
        <v>77</v>
      </c>
      <c r="E47" s="26" t="s">
        <v>78</v>
      </c>
      <c r="F47" s="26" t="s">
        <v>49</v>
      </c>
      <c r="G47" s="26" t="s">
        <v>69</v>
      </c>
      <c r="H47" s="26" t="s">
        <v>309</v>
      </c>
      <c r="I47" s="49" t="s">
        <v>626</v>
      </c>
      <c r="J47" s="26" t="s">
        <v>81</v>
      </c>
      <c r="K47" s="26">
        <v>32883.8</v>
      </c>
      <c r="L47" s="50" t="s">
        <v>54</v>
      </c>
      <c r="M47" s="29" t="s">
        <v>116</v>
      </c>
      <c r="N47" s="50" t="s">
        <v>117</v>
      </c>
      <c r="O47" s="50">
        <v>2250</v>
      </c>
      <c r="P47" s="50">
        <v>2250</v>
      </c>
      <c r="Q47" s="50"/>
      <c r="R47" s="50">
        <f t="shared" ref="R47:R49" si="6">S47+T47+U47+V47+W47</f>
        <v>2250</v>
      </c>
      <c r="S47" s="50">
        <v>2250</v>
      </c>
      <c r="T47" s="50"/>
      <c r="U47" s="50"/>
      <c r="V47" s="50"/>
      <c r="W47" s="50"/>
      <c r="X47" s="50"/>
      <c r="Y47" s="50"/>
      <c r="Z47" s="50"/>
      <c r="AA47" s="50"/>
      <c r="AB47" s="26" t="s">
        <v>311</v>
      </c>
      <c r="AC47" s="26"/>
      <c r="AD47" s="26" t="s">
        <v>85</v>
      </c>
      <c r="AE47" s="26">
        <v>1</v>
      </c>
      <c r="AF47" s="26"/>
      <c r="AG47" s="26"/>
      <c r="AH47" s="26"/>
      <c r="AI47" s="26"/>
      <c r="AJ47" s="26"/>
      <c r="AK47" s="26"/>
      <c r="AL47" s="26"/>
      <c r="AM47" s="26" t="s">
        <v>85</v>
      </c>
    </row>
    <row r="48" s="6" customFormat="1" ht="187.5" spans="1:39">
      <c r="A48" s="26">
        <v>41</v>
      </c>
      <c r="B48" s="28" t="s">
        <v>125</v>
      </c>
      <c r="C48" s="29" t="s">
        <v>126</v>
      </c>
      <c r="D48" s="26" t="s">
        <v>77</v>
      </c>
      <c r="E48" s="26" t="s">
        <v>78</v>
      </c>
      <c r="F48" s="29" t="s">
        <v>49</v>
      </c>
      <c r="G48" s="29" t="s">
        <v>69</v>
      </c>
      <c r="H48" s="29" t="s">
        <v>127</v>
      </c>
      <c r="I48" s="52" t="s">
        <v>128</v>
      </c>
      <c r="J48" s="53" t="s">
        <v>81</v>
      </c>
      <c r="K48" s="53">
        <v>10380</v>
      </c>
      <c r="L48" s="50" t="s">
        <v>54</v>
      </c>
      <c r="M48" s="29" t="s">
        <v>129</v>
      </c>
      <c r="N48" s="29" t="s">
        <v>130</v>
      </c>
      <c r="O48" s="29" t="s">
        <v>131</v>
      </c>
      <c r="P48" s="50">
        <v>815</v>
      </c>
      <c r="Q48" s="50"/>
      <c r="R48" s="50">
        <f t="shared" si="6"/>
        <v>815</v>
      </c>
      <c r="S48" s="50">
        <v>815</v>
      </c>
      <c r="T48" s="50"/>
      <c r="U48" s="50"/>
      <c r="V48" s="50"/>
      <c r="W48" s="50"/>
      <c r="X48" s="50"/>
      <c r="Y48" s="50"/>
      <c r="Z48" s="50"/>
      <c r="AA48" s="50"/>
      <c r="AB48" s="26" t="s">
        <v>311</v>
      </c>
      <c r="AC48" s="26"/>
      <c r="AD48" s="26"/>
      <c r="AE48" s="26"/>
      <c r="AF48" s="26"/>
      <c r="AG48" s="26"/>
      <c r="AH48" s="26"/>
      <c r="AI48" s="26"/>
      <c r="AJ48" s="26"/>
      <c r="AK48" s="26"/>
      <c r="AL48" s="26"/>
      <c r="AM48" s="26"/>
    </row>
    <row r="49" s="6" customFormat="1" ht="93.75" spans="1:39">
      <c r="A49" s="26">
        <v>42</v>
      </c>
      <c r="B49" s="26" t="s">
        <v>253</v>
      </c>
      <c r="C49" s="113" t="s">
        <v>254</v>
      </c>
      <c r="D49" s="26" t="s">
        <v>47</v>
      </c>
      <c r="E49" s="26" t="s">
        <v>255</v>
      </c>
      <c r="F49" s="26" t="s">
        <v>49</v>
      </c>
      <c r="G49" s="26" t="s">
        <v>148</v>
      </c>
      <c r="H49" s="113" t="s">
        <v>139</v>
      </c>
      <c r="I49" s="116" t="s">
        <v>256</v>
      </c>
      <c r="J49" s="26"/>
      <c r="K49" s="26"/>
      <c r="L49" s="50" t="s">
        <v>54</v>
      </c>
      <c r="M49" s="29" t="s">
        <v>257</v>
      </c>
      <c r="N49" s="50" t="s">
        <v>258</v>
      </c>
      <c r="O49" s="50">
        <v>3000</v>
      </c>
      <c r="P49" s="50">
        <v>3000</v>
      </c>
      <c r="Q49" s="50"/>
      <c r="R49" s="50">
        <f t="shared" si="6"/>
        <v>3000</v>
      </c>
      <c r="S49" s="50">
        <v>3000</v>
      </c>
      <c r="T49" s="50"/>
      <c r="U49" s="50"/>
      <c r="V49" s="50"/>
      <c r="W49" s="50"/>
      <c r="X49" s="50"/>
      <c r="Y49" s="50"/>
      <c r="Z49" s="50"/>
      <c r="AA49" s="50"/>
      <c r="AB49" s="26" t="s">
        <v>259</v>
      </c>
      <c r="AC49" s="26"/>
      <c r="AD49" s="26"/>
      <c r="AE49" s="26"/>
      <c r="AF49" s="26"/>
      <c r="AG49" s="26"/>
      <c r="AH49" s="26"/>
      <c r="AI49" s="26"/>
      <c r="AJ49" s="26"/>
      <c r="AK49" s="26"/>
      <c r="AL49" s="26"/>
      <c r="AM49" s="26"/>
    </row>
    <row r="50" s="6" customFormat="1" ht="131.25" spans="1:40">
      <c r="A50" s="26">
        <v>43</v>
      </c>
      <c r="B50" s="26" t="s">
        <v>317</v>
      </c>
      <c r="C50" s="26" t="s">
        <v>318</v>
      </c>
      <c r="D50" s="26" t="s">
        <v>77</v>
      </c>
      <c r="E50" s="26" t="s">
        <v>78</v>
      </c>
      <c r="F50" s="26" t="s">
        <v>319</v>
      </c>
      <c r="G50" s="26" t="s">
        <v>320</v>
      </c>
      <c r="H50" s="26" t="s">
        <v>129</v>
      </c>
      <c r="I50" s="49" t="s">
        <v>321</v>
      </c>
      <c r="J50" s="50" t="s">
        <v>198</v>
      </c>
      <c r="K50" s="50">
        <v>1</v>
      </c>
      <c r="L50" s="50" t="s">
        <v>54</v>
      </c>
      <c r="M50" s="54" t="s">
        <v>192</v>
      </c>
      <c r="N50" s="54" t="s">
        <v>193</v>
      </c>
      <c r="O50" s="50">
        <v>1450</v>
      </c>
      <c r="P50" s="50">
        <v>1450</v>
      </c>
      <c r="Q50" s="50">
        <v>810</v>
      </c>
      <c r="R50" s="50">
        <f t="shared" ref="R50:R63" si="7">S50+T50+U50+V50+W50</f>
        <v>640</v>
      </c>
      <c r="S50" s="50">
        <v>640</v>
      </c>
      <c r="T50" s="50"/>
      <c r="U50" s="50"/>
      <c r="V50" s="50"/>
      <c r="W50" s="50"/>
      <c r="X50" s="50"/>
      <c r="Y50" s="50"/>
      <c r="Z50" s="50"/>
      <c r="AA50" s="50"/>
      <c r="AB50" s="26" t="s">
        <v>316</v>
      </c>
      <c r="AC50" s="26"/>
      <c r="AD50" s="26" t="s">
        <v>85</v>
      </c>
      <c r="AE50" s="26"/>
      <c r="AF50" s="26">
        <v>1</v>
      </c>
      <c r="AG50" s="26"/>
      <c r="AH50" s="26"/>
      <c r="AI50" s="26"/>
      <c r="AJ50" s="26"/>
      <c r="AK50" s="26"/>
      <c r="AL50" s="26"/>
      <c r="AM50" s="26" t="s">
        <v>85</v>
      </c>
      <c r="AN50" s="5"/>
    </row>
    <row r="51" s="6" customFormat="1" ht="131.25" spans="1:40">
      <c r="A51" s="26">
        <v>44</v>
      </c>
      <c r="B51" s="26" t="s">
        <v>322</v>
      </c>
      <c r="C51" s="26" t="s">
        <v>323</v>
      </c>
      <c r="D51" s="26" t="s">
        <v>77</v>
      </c>
      <c r="E51" s="26" t="s">
        <v>78</v>
      </c>
      <c r="F51" s="26" t="s">
        <v>319</v>
      </c>
      <c r="G51" s="26" t="s">
        <v>320</v>
      </c>
      <c r="H51" s="26" t="s">
        <v>324</v>
      </c>
      <c r="I51" s="26" t="s">
        <v>325</v>
      </c>
      <c r="J51" s="26" t="s">
        <v>198</v>
      </c>
      <c r="K51" s="26">
        <v>1</v>
      </c>
      <c r="L51" s="26" t="s">
        <v>54</v>
      </c>
      <c r="M51" s="26" t="s">
        <v>192</v>
      </c>
      <c r="N51" s="26" t="s">
        <v>193</v>
      </c>
      <c r="O51" s="26">
        <v>2470</v>
      </c>
      <c r="P51" s="26">
        <v>2470</v>
      </c>
      <c r="Q51" s="26">
        <v>1721.68</v>
      </c>
      <c r="R51" s="26">
        <f t="shared" si="7"/>
        <v>748.32</v>
      </c>
      <c r="S51" s="26">
        <v>748.32</v>
      </c>
      <c r="T51" s="26"/>
      <c r="U51" s="26"/>
      <c r="V51" s="26"/>
      <c r="W51" s="26"/>
      <c r="X51" s="26"/>
      <c r="Y51" s="26"/>
      <c r="Z51" s="26"/>
      <c r="AA51" s="26"/>
      <c r="AB51" s="26" t="s">
        <v>316</v>
      </c>
      <c r="AC51" s="26"/>
      <c r="AD51" s="26" t="s">
        <v>85</v>
      </c>
      <c r="AE51" s="26"/>
      <c r="AF51" s="26">
        <v>1</v>
      </c>
      <c r="AG51" s="26"/>
      <c r="AH51" s="26"/>
      <c r="AI51" s="26"/>
      <c r="AJ51" s="26"/>
      <c r="AK51" s="26"/>
      <c r="AL51" s="26"/>
      <c r="AM51" s="26" t="s">
        <v>85</v>
      </c>
      <c r="AN51" s="5"/>
    </row>
    <row r="52" s="6" customFormat="1" ht="131.25" spans="1:40">
      <c r="A52" s="26">
        <v>45</v>
      </c>
      <c r="B52" s="26" t="s">
        <v>326</v>
      </c>
      <c r="C52" s="26" t="s">
        <v>327</v>
      </c>
      <c r="D52" s="26" t="s">
        <v>47</v>
      </c>
      <c r="E52" s="26" t="s">
        <v>47</v>
      </c>
      <c r="F52" s="26" t="s">
        <v>319</v>
      </c>
      <c r="G52" s="26" t="s">
        <v>328</v>
      </c>
      <c r="H52" s="26" t="s">
        <v>329</v>
      </c>
      <c r="I52" s="49" t="s">
        <v>330</v>
      </c>
      <c r="J52" s="26" t="s">
        <v>331</v>
      </c>
      <c r="K52" s="26"/>
      <c r="L52" s="26" t="s">
        <v>54</v>
      </c>
      <c r="M52" s="26" t="s">
        <v>332</v>
      </c>
      <c r="N52" s="26" t="s">
        <v>333</v>
      </c>
      <c r="O52" s="26">
        <v>1649.26</v>
      </c>
      <c r="P52" s="26">
        <v>1649.26</v>
      </c>
      <c r="Q52" s="26">
        <v>1069.26</v>
      </c>
      <c r="R52" s="51">
        <f t="shared" si="7"/>
        <v>580</v>
      </c>
      <c r="S52" s="51">
        <v>580</v>
      </c>
      <c r="T52" s="51"/>
      <c r="U52" s="51"/>
      <c r="V52" s="51"/>
      <c r="W52" s="51"/>
      <c r="X52" s="51"/>
      <c r="Y52" s="51"/>
      <c r="Z52" s="26"/>
      <c r="AA52" s="26"/>
      <c r="AB52" s="26" t="s">
        <v>334</v>
      </c>
      <c r="AC52" s="26"/>
      <c r="AD52" s="26"/>
      <c r="AE52" s="26"/>
      <c r="AF52" s="26"/>
      <c r="AG52" s="26"/>
      <c r="AH52" s="26"/>
      <c r="AI52" s="26"/>
      <c r="AJ52" s="26"/>
      <c r="AK52" s="26"/>
      <c r="AL52" s="26"/>
      <c r="AM52" s="26"/>
      <c r="AN52" s="5"/>
    </row>
    <row r="53" s="6" customFormat="1" ht="112.5" spans="1:40">
      <c r="A53" s="26">
        <v>46</v>
      </c>
      <c r="B53" s="26" t="s">
        <v>335</v>
      </c>
      <c r="C53" s="26" t="s">
        <v>336</v>
      </c>
      <c r="D53" s="26" t="s">
        <v>47</v>
      </c>
      <c r="E53" s="26" t="s">
        <v>47</v>
      </c>
      <c r="F53" s="26" t="s">
        <v>319</v>
      </c>
      <c r="G53" s="29" t="s">
        <v>337</v>
      </c>
      <c r="H53" s="26" t="s">
        <v>271</v>
      </c>
      <c r="I53" s="49" t="s">
        <v>338</v>
      </c>
      <c r="J53" s="26" t="s">
        <v>53</v>
      </c>
      <c r="K53" s="26">
        <v>7145.24</v>
      </c>
      <c r="L53" s="26" t="s">
        <v>54</v>
      </c>
      <c r="M53" s="26" t="s">
        <v>192</v>
      </c>
      <c r="N53" s="26" t="s">
        <v>193</v>
      </c>
      <c r="O53" s="26">
        <v>2356</v>
      </c>
      <c r="P53" s="26">
        <v>2356</v>
      </c>
      <c r="Q53" s="26">
        <v>1816</v>
      </c>
      <c r="R53" s="51">
        <f t="shared" si="7"/>
        <v>540</v>
      </c>
      <c r="S53" s="51">
        <v>540</v>
      </c>
      <c r="T53" s="51"/>
      <c r="U53" s="51"/>
      <c r="V53" s="51"/>
      <c r="W53" s="51"/>
      <c r="X53" s="51"/>
      <c r="Y53" s="51"/>
      <c r="Z53" s="26"/>
      <c r="AA53" s="26"/>
      <c r="AB53" s="26" t="s">
        <v>339</v>
      </c>
      <c r="AC53" s="26"/>
      <c r="AD53" s="26"/>
      <c r="AE53" s="26"/>
      <c r="AF53" s="26"/>
      <c r="AG53" s="26"/>
      <c r="AH53" s="26"/>
      <c r="AI53" s="26"/>
      <c r="AJ53" s="26"/>
      <c r="AK53" s="26"/>
      <c r="AL53" s="26"/>
      <c r="AM53" s="26"/>
      <c r="AN53" s="5"/>
    </row>
    <row r="54" s="6" customFormat="1" ht="131.25" spans="1:40">
      <c r="A54" s="26">
        <v>47</v>
      </c>
      <c r="B54" s="28" t="s">
        <v>340</v>
      </c>
      <c r="C54" s="32" t="s">
        <v>341</v>
      </c>
      <c r="D54" s="26" t="s">
        <v>47</v>
      </c>
      <c r="E54" s="26" t="s">
        <v>201</v>
      </c>
      <c r="F54" s="26" t="s">
        <v>49</v>
      </c>
      <c r="G54" s="32" t="s">
        <v>50</v>
      </c>
      <c r="H54" s="26" t="s">
        <v>342</v>
      </c>
      <c r="I54" s="32" t="s">
        <v>343</v>
      </c>
      <c r="J54" s="26" t="s">
        <v>344</v>
      </c>
      <c r="K54" s="26" t="s">
        <v>345</v>
      </c>
      <c r="L54" s="29" t="s">
        <v>346</v>
      </c>
      <c r="M54" s="60" t="s">
        <v>347</v>
      </c>
      <c r="N54" s="60" t="s">
        <v>348</v>
      </c>
      <c r="O54" s="62">
        <v>370</v>
      </c>
      <c r="P54" s="62">
        <v>370</v>
      </c>
      <c r="Q54" s="62"/>
      <c r="R54" s="50">
        <f t="shared" si="7"/>
        <v>370</v>
      </c>
      <c r="S54" s="62">
        <v>370</v>
      </c>
      <c r="T54" s="123"/>
      <c r="U54" s="62"/>
      <c r="V54" s="50"/>
      <c r="W54" s="50"/>
      <c r="X54" s="50"/>
      <c r="Y54" s="60"/>
      <c r="Z54" s="60"/>
      <c r="AA54" s="60"/>
      <c r="AB54" s="32" t="s">
        <v>216</v>
      </c>
      <c r="AC54" s="26"/>
      <c r="AD54" s="26"/>
      <c r="AE54" s="26"/>
      <c r="AF54" s="26">
        <v>1</v>
      </c>
      <c r="AG54" s="26"/>
      <c r="AH54" s="26"/>
      <c r="AI54" s="26"/>
      <c r="AJ54" s="26"/>
      <c r="AK54" s="26"/>
      <c r="AL54" s="26"/>
      <c r="AM54" s="32"/>
      <c r="AN54" s="7"/>
    </row>
    <row r="55" s="6" customFormat="1" ht="150" spans="1:40">
      <c r="A55" s="26">
        <v>48</v>
      </c>
      <c r="B55" s="28" t="s">
        <v>349</v>
      </c>
      <c r="C55" s="32" t="s">
        <v>350</v>
      </c>
      <c r="D55" s="26" t="s">
        <v>47</v>
      </c>
      <c r="E55" s="26" t="s">
        <v>201</v>
      </c>
      <c r="F55" s="26" t="s">
        <v>49</v>
      </c>
      <c r="G55" s="32" t="s">
        <v>50</v>
      </c>
      <c r="H55" s="26" t="s">
        <v>351</v>
      </c>
      <c r="I55" s="32" t="s">
        <v>352</v>
      </c>
      <c r="J55" s="26" t="s">
        <v>344</v>
      </c>
      <c r="K55" s="26" t="s">
        <v>353</v>
      </c>
      <c r="L55" s="29" t="s">
        <v>346</v>
      </c>
      <c r="M55" s="60" t="s">
        <v>347</v>
      </c>
      <c r="N55" s="60" t="s">
        <v>348</v>
      </c>
      <c r="O55" s="62">
        <v>370</v>
      </c>
      <c r="P55" s="50">
        <v>370</v>
      </c>
      <c r="Q55" s="62"/>
      <c r="R55" s="50">
        <f t="shared" si="7"/>
        <v>370</v>
      </c>
      <c r="S55" s="62">
        <v>370</v>
      </c>
      <c r="T55" s="123"/>
      <c r="U55" s="62"/>
      <c r="V55" s="50"/>
      <c r="W55" s="50"/>
      <c r="X55" s="50"/>
      <c r="Y55" s="60"/>
      <c r="Z55" s="60"/>
      <c r="AA55" s="60"/>
      <c r="AB55" s="32" t="s">
        <v>354</v>
      </c>
      <c r="AC55" s="26"/>
      <c r="AD55" s="26"/>
      <c r="AE55" s="26"/>
      <c r="AF55" s="26">
        <v>1</v>
      </c>
      <c r="AG55" s="26"/>
      <c r="AH55" s="26"/>
      <c r="AI55" s="26"/>
      <c r="AJ55" s="26"/>
      <c r="AK55" s="26"/>
      <c r="AL55" s="26"/>
      <c r="AM55" s="32"/>
      <c r="AN55" s="7"/>
    </row>
    <row r="56" s="6" customFormat="1" ht="150" spans="1:40">
      <c r="A56" s="26">
        <v>49</v>
      </c>
      <c r="B56" s="32" t="s">
        <v>355</v>
      </c>
      <c r="C56" s="31" t="s">
        <v>356</v>
      </c>
      <c r="D56" s="26" t="s">
        <v>47</v>
      </c>
      <c r="E56" s="26" t="s">
        <v>201</v>
      </c>
      <c r="F56" s="26" t="s">
        <v>49</v>
      </c>
      <c r="G56" s="32" t="s">
        <v>50</v>
      </c>
      <c r="H56" s="26" t="s">
        <v>190</v>
      </c>
      <c r="I56" s="59" t="s">
        <v>357</v>
      </c>
      <c r="J56" s="26" t="s">
        <v>344</v>
      </c>
      <c r="K56" s="26" t="s">
        <v>358</v>
      </c>
      <c r="L56" s="29" t="s">
        <v>346</v>
      </c>
      <c r="M56" s="60" t="s">
        <v>347</v>
      </c>
      <c r="N56" s="60" t="s">
        <v>348</v>
      </c>
      <c r="O56" s="58">
        <v>360</v>
      </c>
      <c r="P56" s="50">
        <v>360</v>
      </c>
      <c r="Q56" s="58"/>
      <c r="R56" s="50">
        <f t="shared" si="7"/>
        <v>360</v>
      </c>
      <c r="S56" s="50">
        <v>360</v>
      </c>
      <c r="T56" s="124"/>
      <c r="U56" s="90"/>
      <c r="V56" s="50"/>
      <c r="W56" s="50"/>
      <c r="X56" s="50"/>
      <c r="Y56" s="60"/>
      <c r="Z56" s="60"/>
      <c r="AA56" s="60"/>
      <c r="AB56" s="32" t="s">
        <v>354</v>
      </c>
      <c r="AC56" s="26"/>
      <c r="AD56" s="26"/>
      <c r="AE56" s="26"/>
      <c r="AF56" s="26">
        <v>1</v>
      </c>
      <c r="AG56" s="26"/>
      <c r="AH56" s="26"/>
      <c r="AI56" s="26"/>
      <c r="AJ56" s="26"/>
      <c r="AK56" s="26"/>
      <c r="AL56" s="26"/>
      <c r="AM56" s="32"/>
      <c r="AN56" s="7"/>
    </row>
    <row r="57" s="6" customFormat="1" ht="112.5" spans="1:40">
      <c r="A57" s="26">
        <v>50</v>
      </c>
      <c r="B57" s="32" t="s">
        <v>377</v>
      </c>
      <c r="C57" s="31" t="s">
        <v>378</v>
      </c>
      <c r="D57" s="26" t="s">
        <v>47</v>
      </c>
      <c r="E57" s="26" t="s">
        <v>201</v>
      </c>
      <c r="F57" s="26" t="s">
        <v>49</v>
      </c>
      <c r="G57" s="32" t="s">
        <v>50</v>
      </c>
      <c r="H57" s="29" t="s">
        <v>271</v>
      </c>
      <c r="I57" s="59" t="s">
        <v>379</v>
      </c>
      <c r="J57" s="26" t="s">
        <v>380</v>
      </c>
      <c r="K57" s="26">
        <v>1.5</v>
      </c>
      <c r="L57" s="50" t="s">
        <v>54</v>
      </c>
      <c r="M57" s="60" t="s">
        <v>347</v>
      </c>
      <c r="N57" s="60" t="s">
        <v>348</v>
      </c>
      <c r="O57" s="58">
        <v>9240</v>
      </c>
      <c r="P57" s="58">
        <v>9240</v>
      </c>
      <c r="Q57" s="58"/>
      <c r="R57" s="50">
        <f t="shared" si="7"/>
        <v>9240</v>
      </c>
      <c r="S57" s="58">
        <v>9240</v>
      </c>
      <c r="T57" s="124"/>
      <c r="U57" s="50"/>
      <c r="V57" s="50"/>
      <c r="W57" s="50"/>
      <c r="X57" s="50"/>
      <c r="Y57" s="60"/>
      <c r="Z57" s="60"/>
      <c r="AA57" s="60"/>
      <c r="AB57" s="32" t="s">
        <v>381</v>
      </c>
      <c r="AC57" s="26"/>
      <c r="AD57" s="26"/>
      <c r="AE57" s="26">
        <v>1</v>
      </c>
      <c r="AF57" s="26"/>
      <c r="AG57" s="26"/>
      <c r="AH57" s="26"/>
      <c r="AI57" s="26"/>
      <c r="AJ57" s="26"/>
      <c r="AK57" s="26"/>
      <c r="AL57" s="26"/>
      <c r="AM57" s="29" t="s">
        <v>382</v>
      </c>
      <c r="AN57" s="7"/>
    </row>
    <row r="58" s="6" customFormat="1" ht="187.5" spans="1:40">
      <c r="A58" s="26">
        <v>51</v>
      </c>
      <c r="B58" s="28" t="s">
        <v>383</v>
      </c>
      <c r="C58" s="31" t="s">
        <v>384</v>
      </c>
      <c r="D58" s="26" t="s">
        <v>47</v>
      </c>
      <c r="E58" s="26" t="s">
        <v>201</v>
      </c>
      <c r="F58" s="26" t="s">
        <v>49</v>
      </c>
      <c r="G58" s="32" t="s">
        <v>50</v>
      </c>
      <c r="H58" s="29" t="s">
        <v>385</v>
      </c>
      <c r="I58" s="59" t="s">
        <v>386</v>
      </c>
      <c r="J58" s="26" t="s">
        <v>380</v>
      </c>
      <c r="K58" s="26">
        <v>0.5</v>
      </c>
      <c r="L58" s="29" t="s">
        <v>54</v>
      </c>
      <c r="M58" s="60" t="s">
        <v>347</v>
      </c>
      <c r="N58" s="60" t="s">
        <v>348</v>
      </c>
      <c r="O58" s="58">
        <v>1250</v>
      </c>
      <c r="P58" s="50">
        <v>1250</v>
      </c>
      <c r="Q58" s="58"/>
      <c r="R58" s="50">
        <f t="shared" si="7"/>
        <v>1250</v>
      </c>
      <c r="S58" s="50">
        <v>1250</v>
      </c>
      <c r="T58" s="124"/>
      <c r="U58" s="50"/>
      <c r="V58" s="50"/>
      <c r="W58" s="50"/>
      <c r="X58" s="50"/>
      <c r="Y58" s="60"/>
      <c r="Z58" s="60"/>
      <c r="AA58" s="60"/>
      <c r="AB58" s="32" t="s">
        <v>387</v>
      </c>
      <c r="AC58" s="26"/>
      <c r="AD58" s="26"/>
      <c r="AE58" s="26"/>
      <c r="AF58" s="26"/>
      <c r="AG58" s="26"/>
      <c r="AH58" s="26"/>
      <c r="AI58" s="26"/>
      <c r="AJ58" s="26"/>
      <c r="AK58" s="26"/>
      <c r="AL58" s="26"/>
      <c r="AM58" s="29"/>
      <c r="AN58" s="7"/>
    </row>
    <row r="59" s="6" customFormat="1" ht="228" spans="1:40">
      <c r="A59" s="26">
        <v>52</v>
      </c>
      <c r="B59" s="32" t="s">
        <v>391</v>
      </c>
      <c r="C59" s="31" t="s">
        <v>392</v>
      </c>
      <c r="D59" s="26" t="s">
        <v>47</v>
      </c>
      <c r="E59" s="26" t="s">
        <v>201</v>
      </c>
      <c r="F59" s="26" t="s">
        <v>49</v>
      </c>
      <c r="G59" s="32" t="s">
        <v>50</v>
      </c>
      <c r="H59" s="27" t="s">
        <v>393</v>
      </c>
      <c r="I59" s="59" t="s">
        <v>394</v>
      </c>
      <c r="J59" s="26" t="s">
        <v>380</v>
      </c>
      <c r="K59" s="26">
        <v>1</v>
      </c>
      <c r="L59" s="50" t="s">
        <v>54</v>
      </c>
      <c r="M59" s="60" t="s">
        <v>347</v>
      </c>
      <c r="N59" s="60" t="s">
        <v>348</v>
      </c>
      <c r="O59" s="51">
        <v>2281.77</v>
      </c>
      <c r="P59" s="51">
        <v>2281.77</v>
      </c>
      <c r="Q59" s="58"/>
      <c r="R59" s="50">
        <f t="shared" si="7"/>
        <v>2760</v>
      </c>
      <c r="S59" s="58">
        <v>2760</v>
      </c>
      <c r="T59" s="58"/>
      <c r="U59" s="58"/>
      <c r="V59" s="50"/>
      <c r="W59" s="50"/>
      <c r="X59" s="50"/>
      <c r="Y59" s="60"/>
      <c r="Z59" s="60"/>
      <c r="AA59" s="60"/>
      <c r="AB59" s="32" t="s">
        <v>395</v>
      </c>
      <c r="AC59" s="26"/>
      <c r="AD59" s="26"/>
      <c r="AE59" s="26"/>
      <c r="AF59" s="26">
        <v>1</v>
      </c>
      <c r="AG59" s="26"/>
      <c r="AH59" s="26"/>
      <c r="AI59" s="26"/>
      <c r="AJ59" s="26"/>
      <c r="AK59" s="26"/>
      <c r="AL59" s="26"/>
      <c r="AM59" s="32"/>
      <c r="AN59" s="7"/>
    </row>
    <row r="60" s="6" customFormat="1" ht="72" customHeight="1" spans="1:40">
      <c r="A60" s="26">
        <v>53</v>
      </c>
      <c r="B60" s="32" t="s">
        <v>396</v>
      </c>
      <c r="C60" s="29" t="s">
        <v>397</v>
      </c>
      <c r="D60" s="26" t="s">
        <v>47</v>
      </c>
      <c r="E60" s="26" t="s">
        <v>398</v>
      </c>
      <c r="F60" s="26" t="s">
        <v>49</v>
      </c>
      <c r="G60" s="32" t="s">
        <v>50</v>
      </c>
      <c r="H60" s="26" t="s">
        <v>399</v>
      </c>
      <c r="I60" s="53" t="s">
        <v>400</v>
      </c>
      <c r="J60" s="26" t="s">
        <v>198</v>
      </c>
      <c r="K60" s="26">
        <v>1</v>
      </c>
      <c r="L60" s="50" t="s">
        <v>54</v>
      </c>
      <c r="M60" s="60" t="s">
        <v>347</v>
      </c>
      <c r="N60" s="60" t="s">
        <v>348</v>
      </c>
      <c r="O60" s="58">
        <v>6846.18</v>
      </c>
      <c r="P60" s="50">
        <v>4100</v>
      </c>
      <c r="Q60" s="58"/>
      <c r="R60" s="50">
        <f t="shared" si="7"/>
        <v>4100</v>
      </c>
      <c r="S60" s="58">
        <v>4100</v>
      </c>
      <c r="T60" s="125"/>
      <c r="U60" s="50"/>
      <c r="V60" s="50"/>
      <c r="W60" s="50"/>
      <c r="X60" s="50"/>
      <c r="Y60" s="62">
        <v>2746.18</v>
      </c>
      <c r="Z60" s="60"/>
      <c r="AA60" s="62">
        <v>2746.18</v>
      </c>
      <c r="AB60" s="32" t="s">
        <v>401</v>
      </c>
      <c r="AC60" s="26"/>
      <c r="AD60" s="26"/>
      <c r="AE60" s="26"/>
      <c r="AF60" s="26">
        <v>1</v>
      </c>
      <c r="AG60" s="26"/>
      <c r="AH60" s="26"/>
      <c r="AI60" s="26"/>
      <c r="AJ60" s="26"/>
      <c r="AK60" s="26"/>
      <c r="AL60" s="26"/>
      <c r="AM60" s="32" t="s">
        <v>402</v>
      </c>
      <c r="AN60" s="7"/>
    </row>
    <row r="61" s="6" customFormat="1" ht="72" customHeight="1" spans="1:40">
      <c r="A61" s="26">
        <v>54</v>
      </c>
      <c r="B61" s="32" t="s">
        <v>359</v>
      </c>
      <c r="C61" s="26" t="s">
        <v>360</v>
      </c>
      <c r="D61" s="26" t="s">
        <v>47</v>
      </c>
      <c r="E61" s="26" t="s">
        <v>201</v>
      </c>
      <c r="F61" s="26" t="s">
        <v>49</v>
      </c>
      <c r="G61" s="32" t="s">
        <v>50</v>
      </c>
      <c r="H61" s="26" t="s">
        <v>361</v>
      </c>
      <c r="I61" s="49" t="s">
        <v>362</v>
      </c>
      <c r="J61" s="26" t="s">
        <v>213</v>
      </c>
      <c r="K61" s="26">
        <v>20.33</v>
      </c>
      <c r="L61" s="50" t="s">
        <v>363</v>
      </c>
      <c r="M61" s="60" t="s">
        <v>347</v>
      </c>
      <c r="N61" s="60" t="s">
        <v>348</v>
      </c>
      <c r="O61" s="58">
        <v>980</v>
      </c>
      <c r="P61" s="50">
        <v>980</v>
      </c>
      <c r="Q61" s="58"/>
      <c r="R61" s="50">
        <f t="shared" si="7"/>
        <v>980</v>
      </c>
      <c r="S61" s="90"/>
      <c r="T61" s="90"/>
      <c r="U61" s="90">
        <v>980</v>
      </c>
      <c r="V61" s="50"/>
      <c r="W61" s="50"/>
      <c r="X61" s="50"/>
      <c r="Y61" s="60"/>
      <c r="Z61" s="60"/>
      <c r="AA61" s="60"/>
      <c r="AB61" s="32" t="s">
        <v>364</v>
      </c>
      <c r="AC61" s="26"/>
      <c r="AD61" s="26"/>
      <c r="AE61" s="26"/>
      <c r="AF61" s="26"/>
      <c r="AG61" s="26"/>
      <c r="AH61" s="26"/>
      <c r="AI61" s="26"/>
      <c r="AJ61" s="26"/>
      <c r="AK61" s="26"/>
      <c r="AL61" s="26"/>
      <c r="AM61" s="32"/>
      <c r="AN61" s="7"/>
    </row>
    <row r="62" s="6" customFormat="1" ht="72" customHeight="1" spans="1:40">
      <c r="A62" s="26">
        <v>55</v>
      </c>
      <c r="B62" s="32" t="s">
        <v>365</v>
      </c>
      <c r="C62" s="26" t="s">
        <v>366</v>
      </c>
      <c r="D62" s="26" t="s">
        <v>47</v>
      </c>
      <c r="E62" s="26" t="s">
        <v>201</v>
      </c>
      <c r="F62" s="26" t="s">
        <v>49</v>
      </c>
      <c r="G62" s="32" t="s">
        <v>50</v>
      </c>
      <c r="H62" s="26" t="s">
        <v>367</v>
      </c>
      <c r="I62" s="49" t="s">
        <v>368</v>
      </c>
      <c r="J62" s="26" t="s">
        <v>213</v>
      </c>
      <c r="K62" s="26">
        <v>59.78</v>
      </c>
      <c r="L62" s="50" t="s">
        <v>363</v>
      </c>
      <c r="M62" s="60" t="s">
        <v>347</v>
      </c>
      <c r="N62" s="60" t="s">
        <v>348</v>
      </c>
      <c r="O62" s="50">
        <v>1200</v>
      </c>
      <c r="P62" s="50">
        <v>1200</v>
      </c>
      <c r="Q62" s="58"/>
      <c r="R62" s="50">
        <f t="shared" si="7"/>
        <v>1200</v>
      </c>
      <c r="S62" s="50"/>
      <c r="T62" s="90"/>
      <c r="U62" s="50">
        <v>1200</v>
      </c>
      <c r="V62" s="50"/>
      <c r="W62" s="50"/>
      <c r="X62" s="50"/>
      <c r="Y62" s="60"/>
      <c r="Z62" s="60"/>
      <c r="AA62" s="60"/>
      <c r="AB62" s="32" t="s">
        <v>369</v>
      </c>
      <c r="AC62" s="26"/>
      <c r="AD62" s="26"/>
      <c r="AE62" s="26"/>
      <c r="AF62" s="26"/>
      <c r="AG62" s="26"/>
      <c r="AH62" s="26"/>
      <c r="AI62" s="26"/>
      <c r="AJ62" s="26"/>
      <c r="AK62" s="26"/>
      <c r="AL62" s="26"/>
      <c r="AM62" s="32"/>
      <c r="AN62" s="7"/>
    </row>
    <row r="63" s="6" customFormat="1" ht="131.25" spans="1:40">
      <c r="A63" s="26">
        <v>56</v>
      </c>
      <c r="B63" s="26" t="s">
        <v>409</v>
      </c>
      <c r="C63" s="31" t="s">
        <v>410</v>
      </c>
      <c r="D63" s="26" t="s">
        <v>47</v>
      </c>
      <c r="E63" s="26" t="s">
        <v>201</v>
      </c>
      <c r="F63" s="26" t="s">
        <v>49</v>
      </c>
      <c r="G63" s="32" t="s">
        <v>50</v>
      </c>
      <c r="H63" s="26" t="s">
        <v>411</v>
      </c>
      <c r="I63" s="59" t="s">
        <v>412</v>
      </c>
      <c r="J63" s="26" t="s">
        <v>344</v>
      </c>
      <c r="K63" s="26" t="s">
        <v>413</v>
      </c>
      <c r="L63" s="50" t="s">
        <v>346</v>
      </c>
      <c r="M63" s="60" t="s">
        <v>214</v>
      </c>
      <c r="N63" s="60" t="s">
        <v>414</v>
      </c>
      <c r="O63" s="58">
        <v>330</v>
      </c>
      <c r="P63" s="50">
        <v>330</v>
      </c>
      <c r="Q63" s="58"/>
      <c r="R63" s="50">
        <v>330</v>
      </c>
      <c r="S63" s="51">
        <v>330</v>
      </c>
      <c r="T63" s="90"/>
      <c r="U63" s="50"/>
      <c r="V63" s="50"/>
      <c r="W63" s="50"/>
      <c r="X63" s="50"/>
      <c r="Y63" s="95"/>
      <c r="Z63" s="60"/>
      <c r="AA63" s="95"/>
      <c r="AB63" s="32" t="s">
        <v>216</v>
      </c>
      <c r="AC63" s="26"/>
      <c r="AD63" s="26"/>
      <c r="AE63" s="26"/>
      <c r="AF63" s="26"/>
      <c r="AG63" s="26">
        <v>1</v>
      </c>
      <c r="AH63" s="26"/>
      <c r="AI63" s="26"/>
      <c r="AJ63" s="26"/>
      <c r="AK63" s="26"/>
      <c r="AL63" s="26"/>
      <c r="AM63" s="32"/>
      <c r="AN63" s="7"/>
    </row>
    <row r="64" s="6" customFormat="1" ht="93.75" spans="1:39">
      <c r="A64" s="26">
        <v>57</v>
      </c>
      <c r="B64" s="28" t="s">
        <v>415</v>
      </c>
      <c r="C64" s="29" t="s">
        <v>416</v>
      </c>
      <c r="D64" s="29" t="s">
        <v>77</v>
      </c>
      <c r="E64" s="29" t="s">
        <v>270</v>
      </c>
      <c r="F64" s="29" t="s">
        <v>417</v>
      </c>
      <c r="G64" s="29" t="s">
        <v>69</v>
      </c>
      <c r="H64" s="29" t="s">
        <v>324</v>
      </c>
      <c r="I64" s="30" t="s">
        <v>627</v>
      </c>
      <c r="J64" s="29" t="s">
        <v>213</v>
      </c>
      <c r="K64" s="29" t="s">
        <v>419</v>
      </c>
      <c r="L64" s="29" t="s">
        <v>41</v>
      </c>
      <c r="M64" s="29" t="s">
        <v>214</v>
      </c>
      <c r="N64" s="29" t="s">
        <v>414</v>
      </c>
      <c r="O64" s="50">
        <v>8370</v>
      </c>
      <c r="P64" s="50">
        <v>8370</v>
      </c>
      <c r="Q64" s="50"/>
      <c r="R64" s="50">
        <f t="shared" ref="R64:R71" si="8">S64+T64+U64+V64+W64</f>
        <v>8370</v>
      </c>
      <c r="S64" s="29"/>
      <c r="T64" s="53">
        <v>2370</v>
      </c>
      <c r="U64" s="53"/>
      <c r="V64" s="53">
        <v>6000</v>
      </c>
      <c r="W64" s="29"/>
      <c r="X64" s="29"/>
      <c r="Y64" s="29"/>
      <c r="Z64" s="29"/>
      <c r="AA64" s="29"/>
      <c r="AB64" s="29" t="s">
        <v>273</v>
      </c>
      <c r="AC64" s="26"/>
      <c r="AD64" s="26"/>
      <c r="AE64" s="26"/>
      <c r="AF64" s="26"/>
      <c r="AG64" s="26"/>
      <c r="AH64" s="26">
        <v>1</v>
      </c>
      <c r="AI64" s="126"/>
      <c r="AJ64" s="26"/>
      <c r="AK64" s="26"/>
      <c r="AL64" s="26"/>
      <c r="AM64" s="29"/>
    </row>
    <row r="65" s="7" customFormat="1" ht="112.5" spans="1:40">
      <c r="A65" s="26">
        <v>58</v>
      </c>
      <c r="B65" s="29" t="s">
        <v>425</v>
      </c>
      <c r="C65" s="29" t="s">
        <v>426</v>
      </c>
      <c r="D65" s="26" t="s">
        <v>47</v>
      </c>
      <c r="E65" s="26" t="s">
        <v>201</v>
      </c>
      <c r="F65" s="29" t="s">
        <v>427</v>
      </c>
      <c r="G65" s="29" t="s">
        <v>50</v>
      </c>
      <c r="H65" s="29" t="s">
        <v>428</v>
      </c>
      <c r="I65" s="52" t="s">
        <v>628</v>
      </c>
      <c r="J65" s="29" t="s">
        <v>213</v>
      </c>
      <c r="K65" s="29" t="s">
        <v>430</v>
      </c>
      <c r="L65" s="50" t="s">
        <v>54</v>
      </c>
      <c r="M65" s="29" t="s">
        <v>214</v>
      </c>
      <c r="N65" s="29" t="s">
        <v>414</v>
      </c>
      <c r="O65" s="53">
        <v>756.2</v>
      </c>
      <c r="P65" s="34">
        <v>756.2</v>
      </c>
      <c r="Q65" s="34"/>
      <c r="R65" s="34">
        <f t="shared" si="8"/>
        <v>756.2</v>
      </c>
      <c r="S65" s="53"/>
      <c r="T65" s="53">
        <v>756.2</v>
      </c>
      <c r="U65" s="29"/>
      <c r="V65" s="29"/>
      <c r="W65" s="29"/>
      <c r="X65" s="29"/>
      <c r="Y65" s="29"/>
      <c r="Z65" s="29"/>
      <c r="AA65" s="29"/>
      <c r="AB65" s="29" t="s">
        <v>216</v>
      </c>
      <c r="AC65" s="26"/>
      <c r="AD65" s="26"/>
      <c r="AE65" s="26"/>
      <c r="AF65" s="26"/>
      <c r="AG65" s="26"/>
      <c r="AH65" s="26">
        <v>1</v>
      </c>
      <c r="AI65" s="125"/>
      <c r="AJ65" s="26"/>
      <c r="AK65" s="26"/>
      <c r="AL65" s="26"/>
      <c r="AM65" s="29" t="s">
        <v>431</v>
      </c>
      <c r="AN65" s="6"/>
    </row>
    <row r="66" s="7" customFormat="1" ht="112.5" spans="1:40">
      <c r="A66" s="26">
        <v>59</v>
      </c>
      <c r="B66" s="29" t="s">
        <v>432</v>
      </c>
      <c r="C66" s="29" t="s">
        <v>433</v>
      </c>
      <c r="D66" s="26" t="s">
        <v>47</v>
      </c>
      <c r="E66" s="26" t="s">
        <v>201</v>
      </c>
      <c r="F66" s="29" t="s">
        <v>427</v>
      </c>
      <c r="G66" s="29" t="s">
        <v>50</v>
      </c>
      <c r="H66" s="29" t="s">
        <v>434</v>
      </c>
      <c r="I66" s="52" t="s">
        <v>435</v>
      </c>
      <c r="J66" s="29" t="s">
        <v>213</v>
      </c>
      <c r="K66" s="29" t="s">
        <v>436</v>
      </c>
      <c r="L66" s="50" t="s">
        <v>54</v>
      </c>
      <c r="M66" s="29" t="s">
        <v>214</v>
      </c>
      <c r="N66" s="29" t="s">
        <v>414</v>
      </c>
      <c r="O66" s="53">
        <v>584.5</v>
      </c>
      <c r="P66" s="50">
        <v>584.5</v>
      </c>
      <c r="Q66" s="29"/>
      <c r="R66" s="50">
        <f t="shared" si="8"/>
        <v>584.5</v>
      </c>
      <c r="S66" s="53"/>
      <c r="T66" s="53">
        <v>584.5</v>
      </c>
      <c r="U66" s="29"/>
      <c r="V66" s="29"/>
      <c r="W66" s="29"/>
      <c r="X66" s="29"/>
      <c r="Y66" s="29"/>
      <c r="Z66" s="29"/>
      <c r="AA66" s="29"/>
      <c r="AB66" s="29" t="s">
        <v>216</v>
      </c>
      <c r="AC66" s="26"/>
      <c r="AD66" s="26"/>
      <c r="AE66" s="26"/>
      <c r="AF66" s="26"/>
      <c r="AG66" s="26"/>
      <c r="AH66" s="26">
        <v>1</v>
      </c>
      <c r="AI66" s="125"/>
      <c r="AJ66" s="26"/>
      <c r="AK66" s="26"/>
      <c r="AL66" s="26"/>
      <c r="AM66" s="29" t="s">
        <v>431</v>
      </c>
      <c r="AN66" s="6"/>
    </row>
    <row r="67" s="7" customFormat="1" ht="112.5" spans="1:40">
      <c r="A67" s="26">
        <v>60</v>
      </c>
      <c r="B67" s="29" t="s">
        <v>437</v>
      </c>
      <c r="C67" s="29" t="s">
        <v>438</v>
      </c>
      <c r="D67" s="26" t="s">
        <v>47</v>
      </c>
      <c r="E67" s="26" t="s">
        <v>201</v>
      </c>
      <c r="F67" s="29" t="s">
        <v>427</v>
      </c>
      <c r="G67" s="29" t="s">
        <v>50</v>
      </c>
      <c r="H67" s="29" t="s">
        <v>439</v>
      </c>
      <c r="I67" s="57" t="s">
        <v>629</v>
      </c>
      <c r="J67" s="29" t="s">
        <v>213</v>
      </c>
      <c r="K67" s="29" t="s">
        <v>630</v>
      </c>
      <c r="L67" s="50" t="s">
        <v>54</v>
      </c>
      <c r="M67" s="29" t="s">
        <v>214</v>
      </c>
      <c r="N67" s="29" t="s">
        <v>414</v>
      </c>
      <c r="O67" s="53">
        <v>794</v>
      </c>
      <c r="P67" s="50">
        <v>794</v>
      </c>
      <c r="Q67" s="29"/>
      <c r="R67" s="50">
        <f t="shared" si="8"/>
        <v>794</v>
      </c>
      <c r="S67" s="29"/>
      <c r="T67" s="53">
        <v>794</v>
      </c>
      <c r="U67" s="29"/>
      <c r="V67" s="29"/>
      <c r="W67" s="29"/>
      <c r="X67" s="29"/>
      <c r="Y67" s="29"/>
      <c r="Z67" s="29"/>
      <c r="AA67" s="29"/>
      <c r="AB67" s="29" t="s">
        <v>216</v>
      </c>
      <c r="AC67" s="26"/>
      <c r="AD67" s="26"/>
      <c r="AE67" s="26"/>
      <c r="AF67" s="26"/>
      <c r="AG67" s="26"/>
      <c r="AH67" s="26">
        <v>1</v>
      </c>
      <c r="AI67" s="125"/>
      <c r="AJ67" s="26"/>
      <c r="AK67" s="26"/>
      <c r="AL67" s="26"/>
      <c r="AM67" s="29" t="s">
        <v>431</v>
      </c>
      <c r="AN67" s="6"/>
    </row>
    <row r="68" s="7" customFormat="1" ht="112.5" spans="1:40">
      <c r="A68" s="26">
        <v>61</v>
      </c>
      <c r="B68" s="29" t="s">
        <v>442</v>
      </c>
      <c r="C68" s="29" t="s">
        <v>443</v>
      </c>
      <c r="D68" s="26" t="s">
        <v>47</v>
      </c>
      <c r="E68" s="26" t="s">
        <v>201</v>
      </c>
      <c r="F68" s="29" t="s">
        <v>427</v>
      </c>
      <c r="G68" s="29" t="s">
        <v>50</v>
      </c>
      <c r="H68" s="27" t="s">
        <v>631</v>
      </c>
      <c r="I68" s="30" t="s">
        <v>632</v>
      </c>
      <c r="J68" s="29" t="s">
        <v>213</v>
      </c>
      <c r="K68" s="29" t="s">
        <v>446</v>
      </c>
      <c r="L68" s="50" t="s">
        <v>54</v>
      </c>
      <c r="M68" s="29" t="s">
        <v>214</v>
      </c>
      <c r="N68" s="29" t="s">
        <v>414</v>
      </c>
      <c r="O68" s="53">
        <v>595</v>
      </c>
      <c r="P68" s="50">
        <v>595</v>
      </c>
      <c r="Q68" s="29"/>
      <c r="R68" s="50">
        <f t="shared" si="8"/>
        <v>595</v>
      </c>
      <c r="S68" s="53"/>
      <c r="T68" s="29">
        <v>595</v>
      </c>
      <c r="U68" s="29"/>
      <c r="V68" s="29"/>
      <c r="W68" s="29"/>
      <c r="X68" s="29"/>
      <c r="Y68" s="29"/>
      <c r="Z68" s="29"/>
      <c r="AA68" s="29"/>
      <c r="AB68" s="29" t="s">
        <v>216</v>
      </c>
      <c r="AC68" s="26"/>
      <c r="AD68" s="128"/>
      <c r="AE68" s="128"/>
      <c r="AF68" s="128"/>
      <c r="AG68" s="26"/>
      <c r="AH68" s="26">
        <v>1</v>
      </c>
      <c r="AI68" s="125"/>
      <c r="AJ68" s="128"/>
      <c r="AK68" s="128"/>
      <c r="AL68" s="128"/>
      <c r="AM68" s="29" t="s">
        <v>431</v>
      </c>
      <c r="AN68" s="6"/>
    </row>
    <row r="69" s="7" customFormat="1" ht="131.25" spans="1:40">
      <c r="A69" s="26">
        <v>62</v>
      </c>
      <c r="B69" s="29" t="s">
        <v>447</v>
      </c>
      <c r="C69" s="29" t="s">
        <v>448</v>
      </c>
      <c r="D69" s="26" t="s">
        <v>47</v>
      </c>
      <c r="E69" s="26" t="s">
        <v>201</v>
      </c>
      <c r="F69" s="29" t="s">
        <v>427</v>
      </c>
      <c r="G69" s="29" t="s">
        <v>50</v>
      </c>
      <c r="H69" s="29" t="s">
        <v>449</v>
      </c>
      <c r="I69" s="30" t="s">
        <v>633</v>
      </c>
      <c r="J69" s="29" t="s">
        <v>213</v>
      </c>
      <c r="K69" s="29" t="s">
        <v>451</v>
      </c>
      <c r="L69" s="29" t="s">
        <v>346</v>
      </c>
      <c r="M69" s="29" t="s">
        <v>214</v>
      </c>
      <c r="N69" s="29" t="s">
        <v>414</v>
      </c>
      <c r="O69" s="53">
        <v>390</v>
      </c>
      <c r="P69" s="50">
        <v>390</v>
      </c>
      <c r="Q69" s="29"/>
      <c r="R69" s="62">
        <f t="shared" si="8"/>
        <v>390</v>
      </c>
      <c r="S69" s="53">
        <v>390</v>
      </c>
      <c r="T69" s="29"/>
      <c r="U69" s="29"/>
      <c r="V69" s="29"/>
      <c r="W69" s="29"/>
      <c r="X69" s="29"/>
      <c r="Y69" s="29"/>
      <c r="Z69" s="29"/>
      <c r="AA69" s="29"/>
      <c r="AB69" s="29" t="s">
        <v>216</v>
      </c>
      <c r="AC69" s="29"/>
      <c r="AD69" s="128"/>
      <c r="AE69" s="128"/>
      <c r="AF69" s="128"/>
      <c r="AG69" s="130"/>
      <c r="AH69" s="130"/>
      <c r="AJ69" s="128"/>
      <c r="AK69" s="128"/>
      <c r="AL69" s="128"/>
      <c r="AM69" s="29"/>
      <c r="AN69" s="6"/>
    </row>
    <row r="70" s="7" customFormat="1" ht="112.5" spans="1:40">
      <c r="A70" s="26">
        <v>63</v>
      </c>
      <c r="B70" s="28" t="s">
        <v>452</v>
      </c>
      <c r="C70" s="29" t="s">
        <v>453</v>
      </c>
      <c r="D70" s="26" t="s">
        <v>47</v>
      </c>
      <c r="E70" s="29" t="s">
        <v>201</v>
      </c>
      <c r="F70" s="29" t="s">
        <v>49</v>
      </c>
      <c r="G70" s="29" t="s">
        <v>454</v>
      </c>
      <c r="H70" s="29" t="s">
        <v>324</v>
      </c>
      <c r="I70" s="29" t="s">
        <v>455</v>
      </c>
      <c r="J70" s="29" t="s">
        <v>456</v>
      </c>
      <c r="K70" s="29" t="s">
        <v>457</v>
      </c>
      <c r="L70" s="29" t="s">
        <v>54</v>
      </c>
      <c r="M70" s="29" t="s">
        <v>214</v>
      </c>
      <c r="N70" s="29" t="s">
        <v>414</v>
      </c>
      <c r="O70" s="55">
        <v>1625.71</v>
      </c>
      <c r="P70" s="55">
        <v>1625.71</v>
      </c>
      <c r="Q70" s="50"/>
      <c r="R70" s="50">
        <f t="shared" si="8"/>
        <v>586</v>
      </c>
      <c r="S70" s="50">
        <v>586</v>
      </c>
      <c r="T70" s="29"/>
      <c r="U70" s="53"/>
      <c r="V70" s="53"/>
      <c r="W70" s="50"/>
      <c r="X70" s="50"/>
      <c r="Y70" s="50"/>
      <c r="Z70" s="50"/>
      <c r="AA70" s="129"/>
      <c r="AB70" s="29" t="s">
        <v>458</v>
      </c>
      <c r="AC70" s="26"/>
      <c r="AD70" s="26"/>
      <c r="AE70" s="26"/>
      <c r="AF70" s="26"/>
      <c r="AG70" s="26"/>
      <c r="AH70" s="26"/>
      <c r="AI70" s="26"/>
      <c r="AJ70" s="26"/>
      <c r="AK70" s="26"/>
      <c r="AL70" s="26"/>
      <c r="AM70" s="29" t="s">
        <v>382</v>
      </c>
      <c r="AN70" s="6"/>
    </row>
    <row r="71" s="7" customFormat="1" ht="93.75" spans="1:40">
      <c r="A71" s="26">
        <v>64</v>
      </c>
      <c r="B71" s="26" t="s">
        <v>462</v>
      </c>
      <c r="C71" s="29" t="s">
        <v>463</v>
      </c>
      <c r="D71" s="26" t="s">
        <v>464</v>
      </c>
      <c r="E71" s="26" t="s">
        <v>465</v>
      </c>
      <c r="F71" s="26" t="s">
        <v>49</v>
      </c>
      <c r="G71" s="26" t="s">
        <v>69</v>
      </c>
      <c r="H71" s="26" t="s">
        <v>271</v>
      </c>
      <c r="I71" s="61" t="s">
        <v>466</v>
      </c>
      <c r="J71" s="26" t="s">
        <v>467</v>
      </c>
      <c r="K71" s="26">
        <v>950</v>
      </c>
      <c r="L71" s="50" t="s">
        <v>54</v>
      </c>
      <c r="M71" s="50" t="s">
        <v>265</v>
      </c>
      <c r="N71" s="50" t="s">
        <v>266</v>
      </c>
      <c r="O71" s="50">
        <v>1140</v>
      </c>
      <c r="P71" s="50">
        <v>1140</v>
      </c>
      <c r="Q71" s="50"/>
      <c r="R71" s="50">
        <f t="shared" ref="R71:R76" si="9">S71+T71+U71+V71+W71</f>
        <v>1140</v>
      </c>
      <c r="S71" s="50"/>
      <c r="T71" s="50">
        <v>1140</v>
      </c>
      <c r="U71" s="50"/>
      <c r="V71" s="50"/>
      <c r="W71" s="50"/>
      <c r="X71" s="50"/>
      <c r="Y71" s="50"/>
      <c r="Z71" s="50"/>
      <c r="AA71" s="50"/>
      <c r="AB71" s="26" t="s">
        <v>468</v>
      </c>
      <c r="AC71" s="26"/>
      <c r="AD71" s="26"/>
      <c r="AE71" s="26"/>
      <c r="AF71" s="26"/>
      <c r="AG71" s="26"/>
      <c r="AH71" s="26">
        <v>1</v>
      </c>
      <c r="AI71" s="26"/>
      <c r="AJ71" s="26"/>
      <c r="AK71" s="26"/>
      <c r="AL71" s="26"/>
      <c r="AM71" s="26"/>
      <c r="AN71" s="6"/>
    </row>
    <row r="72" s="7" customFormat="1" ht="187.5" spans="1:40">
      <c r="A72" s="26">
        <v>65</v>
      </c>
      <c r="B72" s="28" t="s">
        <v>469</v>
      </c>
      <c r="C72" s="29" t="s">
        <v>470</v>
      </c>
      <c r="D72" s="26" t="s">
        <v>77</v>
      </c>
      <c r="E72" s="26" t="s">
        <v>262</v>
      </c>
      <c r="F72" s="26" t="s">
        <v>417</v>
      </c>
      <c r="G72" s="29" t="s">
        <v>134</v>
      </c>
      <c r="H72" s="29" t="s">
        <v>471</v>
      </c>
      <c r="I72" s="29" t="s">
        <v>472</v>
      </c>
      <c r="J72" s="29" t="s">
        <v>213</v>
      </c>
      <c r="K72" s="29" t="s">
        <v>473</v>
      </c>
      <c r="L72" s="29" t="s">
        <v>346</v>
      </c>
      <c r="M72" s="29" t="s">
        <v>265</v>
      </c>
      <c r="N72" s="50" t="s">
        <v>266</v>
      </c>
      <c r="O72" s="53">
        <v>335</v>
      </c>
      <c r="P72" s="50">
        <v>335</v>
      </c>
      <c r="Q72" s="29"/>
      <c r="R72" s="50">
        <f t="shared" si="9"/>
        <v>335</v>
      </c>
      <c r="S72" s="53">
        <v>335</v>
      </c>
      <c r="T72" s="29"/>
      <c r="U72" s="29"/>
      <c r="V72" s="29"/>
      <c r="W72" s="29"/>
      <c r="X72" s="29"/>
      <c r="Y72" s="29"/>
      <c r="Z72" s="29"/>
      <c r="AA72" s="29"/>
      <c r="AB72" s="26" t="s">
        <v>267</v>
      </c>
      <c r="AC72" s="26"/>
      <c r="AD72" s="26"/>
      <c r="AE72" s="26"/>
      <c r="AF72" s="26"/>
      <c r="AG72" s="26">
        <v>1</v>
      </c>
      <c r="AH72" s="26"/>
      <c r="AI72" s="26"/>
      <c r="AJ72" s="26"/>
      <c r="AK72" s="26"/>
      <c r="AL72" s="26"/>
      <c r="AM72" s="29"/>
      <c r="AN72" s="6"/>
    </row>
    <row r="73" s="7" customFormat="1" ht="93.75" spans="1:40">
      <c r="A73" s="26">
        <v>66</v>
      </c>
      <c r="B73" s="28" t="s">
        <v>572</v>
      </c>
      <c r="C73" s="26" t="s">
        <v>634</v>
      </c>
      <c r="D73" s="26" t="s">
        <v>77</v>
      </c>
      <c r="E73" s="26" t="s">
        <v>262</v>
      </c>
      <c r="F73" s="26" t="s">
        <v>417</v>
      </c>
      <c r="G73" s="26" t="s">
        <v>50</v>
      </c>
      <c r="H73" s="26" t="s">
        <v>635</v>
      </c>
      <c r="I73" s="49" t="s">
        <v>636</v>
      </c>
      <c r="J73" s="29" t="s">
        <v>213</v>
      </c>
      <c r="K73" s="26">
        <v>13.5</v>
      </c>
      <c r="L73" s="50" t="s">
        <v>54</v>
      </c>
      <c r="M73" s="50" t="s">
        <v>265</v>
      </c>
      <c r="N73" s="50" t="s">
        <v>266</v>
      </c>
      <c r="O73" s="50">
        <v>1620</v>
      </c>
      <c r="P73" s="50">
        <v>1620</v>
      </c>
      <c r="Q73" s="50"/>
      <c r="R73" s="50">
        <f t="shared" si="9"/>
        <v>1620</v>
      </c>
      <c r="S73" s="50">
        <v>1620</v>
      </c>
      <c r="T73" s="50"/>
      <c r="U73" s="50"/>
      <c r="V73" s="50"/>
      <c r="W73" s="50"/>
      <c r="X73" s="50"/>
      <c r="Y73" s="50"/>
      <c r="Z73" s="50"/>
      <c r="AA73" s="50"/>
      <c r="AB73" s="26" t="s">
        <v>267</v>
      </c>
      <c r="AC73" s="26"/>
      <c r="AD73" s="26"/>
      <c r="AE73" s="26">
        <v>1</v>
      </c>
      <c r="AF73" s="26"/>
      <c r="AG73" s="26"/>
      <c r="AH73" s="26"/>
      <c r="AI73" s="26"/>
      <c r="AJ73" s="26"/>
      <c r="AK73" s="26"/>
      <c r="AL73" s="26"/>
      <c r="AM73" s="26"/>
      <c r="AN73" s="6"/>
    </row>
    <row r="74" s="6" customFormat="1" ht="93.75" spans="1:39">
      <c r="A74" s="26">
        <v>67</v>
      </c>
      <c r="B74" s="28" t="s">
        <v>474</v>
      </c>
      <c r="C74" s="26" t="s">
        <v>475</v>
      </c>
      <c r="D74" s="26" t="s">
        <v>77</v>
      </c>
      <c r="E74" s="26" t="s">
        <v>262</v>
      </c>
      <c r="F74" s="26" t="s">
        <v>417</v>
      </c>
      <c r="G74" s="26" t="s">
        <v>50</v>
      </c>
      <c r="H74" s="26" t="s">
        <v>476</v>
      </c>
      <c r="I74" s="49" t="s">
        <v>477</v>
      </c>
      <c r="J74" s="29" t="s">
        <v>213</v>
      </c>
      <c r="K74" s="26">
        <v>10</v>
      </c>
      <c r="L74" s="50" t="s">
        <v>54</v>
      </c>
      <c r="M74" s="50" t="s">
        <v>265</v>
      </c>
      <c r="N74" s="50" t="s">
        <v>266</v>
      </c>
      <c r="O74" s="50">
        <v>600</v>
      </c>
      <c r="P74" s="50">
        <v>600</v>
      </c>
      <c r="Q74" s="50"/>
      <c r="R74" s="50">
        <f t="shared" si="9"/>
        <v>600</v>
      </c>
      <c r="S74" s="50">
        <v>600</v>
      </c>
      <c r="T74" s="50"/>
      <c r="U74" s="50"/>
      <c r="V74" s="50"/>
      <c r="W74" s="50"/>
      <c r="X74" s="50"/>
      <c r="Y74" s="50"/>
      <c r="Z74" s="50"/>
      <c r="AA74" s="50"/>
      <c r="AB74" s="26" t="s">
        <v>267</v>
      </c>
      <c r="AC74" s="26"/>
      <c r="AD74" s="26"/>
      <c r="AE74" s="26">
        <v>1</v>
      </c>
      <c r="AF74" s="26"/>
      <c r="AG74" s="26"/>
      <c r="AH74" s="26"/>
      <c r="AI74" s="26"/>
      <c r="AJ74" s="26"/>
      <c r="AK74" s="26"/>
      <c r="AL74" s="26"/>
      <c r="AM74" s="26"/>
    </row>
    <row r="75" s="6" customFormat="1" ht="206.25" spans="1:39">
      <c r="A75" s="26">
        <v>68</v>
      </c>
      <c r="B75" s="26" t="s">
        <v>478</v>
      </c>
      <c r="C75" s="29" t="s">
        <v>479</v>
      </c>
      <c r="D75" s="26" t="s">
        <v>77</v>
      </c>
      <c r="E75" s="26" t="s">
        <v>480</v>
      </c>
      <c r="F75" s="26" t="s">
        <v>49</v>
      </c>
      <c r="G75" s="26" t="s">
        <v>69</v>
      </c>
      <c r="H75" s="26" t="s">
        <v>481</v>
      </c>
      <c r="I75" s="61" t="s">
        <v>482</v>
      </c>
      <c r="J75" s="26" t="s">
        <v>291</v>
      </c>
      <c r="K75" s="53" t="s">
        <v>483</v>
      </c>
      <c r="L75" s="50" t="s">
        <v>484</v>
      </c>
      <c r="M75" s="26" t="s">
        <v>485</v>
      </c>
      <c r="N75" s="50" t="s">
        <v>486</v>
      </c>
      <c r="O75" s="58">
        <v>660</v>
      </c>
      <c r="P75" s="50">
        <v>660</v>
      </c>
      <c r="Q75" s="50"/>
      <c r="R75" s="50">
        <f t="shared" si="9"/>
        <v>660</v>
      </c>
      <c r="S75" s="50">
        <v>204</v>
      </c>
      <c r="T75" s="50"/>
      <c r="U75" s="90">
        <v>456</v>
      </c>
      <c r="V75" s="50"/>
      <c r="W75" s="50"/>
      <c r="X75" s="90"/>
      <c r="Y75" s="90"/>
      <c r="Z75" s="90"/>
      <c r="AA75" s="90"/>
      <c r="AB75" s="26" t="s">
        <v>487</v>
      </c>
      <c r="AC75" s="26"/>
      <c r="AD75" s="26"/>
      <c r="AE75" s="26"/>
      <c r="AF75" s="26"/>
      <c r="AG75" s="26">
        <v>1</v>
      </c>
      <c r="AH75" s="26"/>
      <c r="AI75" s="26" t="s">
        <v>488</v>
      </c>
      <c r="AJ75" s="26"/>
      <c r="AK75" s="26"/>
      <c r="AL75" s="26"/>
      <c r="AM75" s="26"/>
    </row>
    <row r="76" s="6" customFormat="1" ht="225" spans="1:40">
      <c r="A76" s="26">
        <v>69</v>
      </c>
      <c r="B76" s="26" t="s">
        <v>489</v>
      </c>
      <c r="C76" s="26" t="s">
        <v>490</v>
      </c>
      <c r="D76" s="26" t="s">
        <v>47</v>
      </c>
      <c r="E76" s="26" t="s">
        <v>491</v>
      </c>
      <c r="F76" s="26" t="s">
        <v>417</v>
      </c>
      <c r="G76" s="26" t="s">
        <v>492</v>
      </c>
      <c r="H76" s="26" t="s">
        <v>493</v>
      </c>
      <c r="I76" s="49" t="s">
        <v>494</v>
      </c>
      <c r="J76" s="50" t="s">
        <v>331</v>
      </c>
      <c r="K76" s="50">
        <v>1</v>
      </c>
      <c r="L76" s="50" t="s">
        <v>363</v>
      </c>
      <c r="M76" s="26" t="s">
        <v>485</v>
      </c>
      <c r="N76" s="50" t="s">
        <v>486</v>
      </c>
      <c r="O76" s="50">
        <v>613</v>
      </c>
      <c r="P76" s="50">
        <v>300</v>
      </c>
      <c r="Q76" s="50"/>
      <c r="R76" s="50">
        <f t="shared" si="9"/>
        <v>300</v>
      </c>
      <c r="S76" s="50"/>
      <c r="T76" s="50"/>
      <c r="U76" s="50">
        <v>300</v>
      </c>
      <c r="V76" s="50"/>
      <c r="W76" s="50"/>
      <c r="X76" s="50"/>
      <c r="Y76" s="50">
        <v>313</v>
      </c>
      <c r="Z76" s="50">
        <v>313</v>
      </c>
      <c r="AA76" s="126"/>
      <c r="AB76" s="26" t="s">
        <v>495</v>
      </c>
      <c r="AC76" s="26"/>
      <c r="AD76" s="26"/>
      <c r="AE76" s="26"/>
      <c r="AF76" s="26">
        <v>1</v>
      </c>
      <c r="AG76" s="26" t="s">
        <v>488</v>
      </c>
      <c r="AH76" s="26"/>
      <c r="AI76" s="26" t="s">
        <v>488</v>
      </c>
      <c r="AJ76" s="26"/>
      <c r="AK76" s="26"/>
      <c r="AL76" s="26"/>
      <c r="AM76" s="26"/>
      <c r="AN76" s="5"/>
    </row>
    <row r="77" s="6" customFormat="1" ht="232" customHeight="1" spans="1:40">
      <c r="A77" s="26">
        <v>70</v>
      </c>
      <c r="B77" s="26" t="s">
        <v>496</v>
      </c>
      <c r="C77" s="29" t="s">
        <v>497</v>
      </c>
      <c r="D77" s="26" t="s">
        <v>47</v>
      </c>
      <c r="E77" s="26" t="s">
        <v>68</v>
      </c>
      <c r="F77" s="26" t="s">
        <v>49</v>
      </c>
      <c r="G77" s="26" t="s">
        <v>69</v>
      </c>
      <c r="H77" s="26" t="s">
        <v>498</v>
      </c>
      <c r="I77" s="61" t="s">
        <v>499</v>
      </c>
      <c r="J77" s="50" t="s">
        <v>203</v>
      </c>
      <c r="K77" s="50">
        <v>300</v>
      </c>
      <c r="L77" s="50" t="s">
        <v>484</v>
      </c>
      <c r="M77" s="26" t="s">
        <v>485</v>
      </c>
      <c r="N77" s="50" t="s">
        <v>486</v>
      </c>
      <c r="O77" s="50">
        <v>30</v>
      </c>
      <c r="P77" s="50">
        <v>30</v>
      </c>
      <c r="Q77" s="50"/>
      <c r="R77" s="50">
        <v>30</v>
      </c>
      <c r="S77" s="50"/>
      <c r="T77" s="50"/>
      <c r="U77" s="50">
        <v>30</v>
      </c>
      <c r="V77" s="50"/>
      <c r="W77" s="50"/>
      <c r="X77" s="50"/>
      <c r="Y77" s="50"/>
      <c r="Z77" s="50"/>
      <c r="AA77" s="50"/>
      <c r="AB77" s="26" t="s">
        <v>500</v>
      </c>
      <c r="AC77" s="26"/>
      <c r="AD77" s="26"/>
      <c r="AE77" s="26">
        <v>1</v>
      </c>
      <c r="AF77" s="26"/>
      <c r="AG77" s="26"/>
      <c r="AH77" s="26"/>
      <c r="AI77" s="26"/>
      <c r="AJ77" s="26"/>
      <c r="AK77" s="26"/>
      <c r="AL77" s="26"/>
      <c r="AM77" s="26"/>
      <c r="AN77" s="17"/>
    </row>
    <row r="78" s="111" customFormat="1" ht="131.25" spans="1:40">
      <c r="A78" s="26">
        <v>71</v>
      </c>
      <c r="B78" s="26" t="s">
        <v>501</v>
      </c>
      <c r="C78" s="31" t="s">
        <v>502</v>
      </c>
      <c r="D78" s="26" t="s">
        <v>47</v>
      </c>
      <c r="E78" s="26" t="s">
        <v>201</v>
      </c>
      <c r="F78" s="26" t="s">
        <v>49</v>
      </c>
      <c r="G78" s="32" t="s">
        <v>50</v>
      </c>
      <c r="H78" s="26" t="s">
        <v>185</v>
      </c>
      <c r="I78" s="59" t="s">
        <v>637</v>
      </c>
      <c r="J78" s="26" t="s">
        <v>291</v>
      </c>
      <c r="K78" s="26">
        <v>9191</v>
      </c>
      <c r="L78" s="50" t="s">
        <v>346</v>
      </c>
      <c r="M78" s="29" t="s">
        <v>485</v>
      </c>
      <c r="N78" s="29" t="s">
        <v>486</v>
      </c>
      <c r="O78" s="58">
        <v>380</v>
      </c>
      <c r="P78" s="50">
        <v>380</v>
      </c>
      <c r="Q78" s="58"/>
      <c r="R78" s="50">
        <v>380</v>
      </c>
      <c r="S78" s="51">
        <v>380</v>
      </c>
      <c r="T78" s="90"/>
      <c r="U78" s="50"/>
      <c r="V78" s="50"/>
      <c r="W78" s="50"/>
      <c r="X78" s="50"/>
      <c r="Y78" s="95"/>
      <c r="Z78" s="60"/>
      <c r="AA78" s="95"/>
      <c r="AB78" s="32" t="s">
        <v>216</v>
      </c>
      <c r="AC78" s="26"/>
      <c r="AD78" s="26"/>
      <c r="AE78" s="26"/>
      <c r="AF78" s="26"/>
      <c r="AG78" s="26">
        <v>1</v>
      </c>
      <c r="AH78" s="26"/>
      <c r="AI78" s="26"/>
      <c r="AJ78" s="26"/>
      <c r="AK78" s="26"/>
      <c r="AL78" s="26"/>
      <c r="AM78" s="32"/>
      <c r="AN78" s="7"/>
    </row>
    <row r="79" s="6" customFormat="1" ht="131.25" spans="1:40">
      <c r="A79" s="26">
        <v>72</v>
      </c>
      <c r="B79" s="26" t="s">
        <v>504</v>
      </c>
      <c r="C79" s="31" t="s">
        <v>505</v>
      </c>
      <c r="D79" s="26" t="s">
        <v>47</v>
      </c>
      <c r="E79" s="26" t="s">
        <v>201</v>
      </c>
      <c r="F79" s="26" t="s">
        <v>49</v>
      </c>
      <c r="G79" s="32" t="s">
        <v>50</v>
      </c>
      <c r="H79" s="26" t="s">
        <v>185</v>
      </c>
      <c r="I79" s="59" t="s">
        <v>506</v>
      </c>
      <c r="J79" s="26" t="s">
        <v>291</v>
      </c>
      <c r="K79" s="26">
        <v>9008</v>
      </c>
      <c r="L79" s="50" t="s">
        <v>346</v>
      </c>
      <c r="M79" s="29" t="s">
        <v>485</v>
      </c>
      <c r="N79" s="29" t="s">
        <v>486</v>
      </c>
      <c r="O79" s="58">
        <v>380</v>
      </c>
      <c r="P79" s="50">
        <v>380</v>
      </c>
      <c r="Q79" s="58"/>
      <c r="R79" s="50">
        <v>380</v>
      </c>
      <c r="S79" s="51">
        <v>380</v>
      </c>
      <c r="T79" s="90"/>
      <c r="U79" s="50"/>
      <c r="V79" s="50"/>
      <c r="W79" s="50"/>
      <c r="X79" s="50"/>
      <c r="Y79" s="95"/>
      <c r="Z79" s="60"/>
      <c r="AA79" s="95"/>
      <c r="AB79" s="32" t="s">
        <v>216</v>
      </c>
      <c r="AC79" s="26"/>
      <c r="AD79" s="26"/>
      <c r="AE79" s="26"/>
      <c r="AF79" s="26"/>
      <c r="AG79" s="26">
        <v>1</v>
      </c>
      <c r="AH79" s="26"/>
      <c r="AI79" s="26"/>
      <c r="AJ79" s="26"/>
      <c r="AK79" s="26"/>
      <c r="AL79" s="26"/>
      <c r="AM79" s="32"/>
      <c r="AN79" s="7"/>
    </row>
    <row r="80" s="6" customFormat="1" ht="131.25" spans="1:40">
      <c r="A80" s="26">
        <v>73</v>
      </c>
      <c r="B80" s="26" t="s">
        <v>511</v>
      </c>
      <c r="C80" s="29" t="s">
        <v>512</v>
      </c>
      <c r="D80" s="26" t="s">
        <v>513</v>
      </c>
      <c r="E80" s="26" t="s">
        <v>514</v>
      </c>
      <c r="F80" s="26" t="s">
        <v>49</v>
      </c>
      <c r="G80" s="26" t="s">
        <v>69</v>
      </c>
      <c r="H80" s="26" t="s">
        <v>515</v>
      </c>
      <c r="I80" s="59" t="s">
        <v>516</v>
      </c>
      <c r="J80" s="50" t="s">
        <v>104</v>
      </c>
      <c r="K80" s="50">
        <v>10872</v>
      </c>
      <c r="L80" s="26" t="s">
        <v>105</v>
      </c>
      <c r="M80" s="29" t="s">
        <v>517</v>
      </c>
      <c r="N80" s="54" t="s">
        <v>518</v>
      </c>
      <c r="O80" s="50">
        <v>60</v>
      </c>
      <c r="P80" s="50">
        <v>60</v>
      </c>
      <c r="Q80" s="50"/>
      <c r="R80" s="50">
        <f t="shared" ref="R80:R85" si="10">S80+T80+U80+V80+W80</f>
        <v>60</v>
      </c>
      <c r="S80" s="50">
        <v>60</v>
      </c>
      <c r="T80" s="50"/>
      <c r="U80" s="50"/>
      <c r="V80" s="50"/>
      <c r="W80" s="50"/>
      <c r="X80" s="50"/>
      <c r="Y80" s="50"/>
      <c r="Z80" s="50"/>
      <c r="AA80" s="50"/>
      <c r="AB80" s="32" t="s">
        <v>519</v>
      </c>
      <c r="AC80" s="26"/>
      <c r="AD80" s="26"/>
      <c r="AE80" s="26"/>
      <c r="AF80" s="26"/>
      <c r="AG80" s="26"/>
      <c r="AH80" s="26">
        <v>1</v>
      </c>
      <c r="AI80" s="26"/>
      <c r="AJ80" s="26"/>
      <c r="AK80" s="26"/>
      <c r="AL80" s="26"/>
      <c r="AM80" s="26"/>
      <c r="AN80" s="5"/>
    </row>
    <row r="81" s="6" customFormat="1" ht="131.25" spans="1:39">
      <c r="A81" s="26">
        <v>74</v>
      </c>
      <c r="B81" s="26" t="s">
        <v>520</v>
      </c>
      <c r="C81" s="29" t="s">
        <v>521</v>
      </c>
      <c r="D81" s="26" t="s">
        <v>77</v>
      </c>
      <c r="E81" s="26" t="s">
        <v>101</v>
      </c>
      <c r="F81" s="26" t="s">
        <v>49</v>
      </c>
      <c r="G81" s="26" t="s">
        <v>69</v>
      </c>
      <c r="H81" s="26" t="s">
        <v>88</v>
      </c>
      <c r="I81" s="59" t="s">
        <v>522</v>
      </c>
      <c r="J81" s="26" t="s">
        <v>104</v>
      </c>
      <c r="K81" s="26">
        <v>128</v>
      </c>
      <c r="L81" s="26" t="s">
        <v>105</v>
      </c>
      <c r="M81" s="26" t="s">
        <v>91</v>
      </c>
      <c r="N81" s="50" t="s">
        <v>92</v>
      </c>
      <c r="O81" s="58">
        <f>P81</f>
        <v>396</v>
      </c>
      <c r="P81" s="50">
        <v>396</v>
      </c>
      <c r="Q81" s="50"/>
      <c r="R81" s="50">
        <f t="shared" si="10"/>
        <v>396</v>
      </c>
      <c r="S81" s="50">
        <v>396</v>
      </c>
      <c r="T81" s="50"/>
      <c r="U81" s="50"/>
      <c r="V81" s="50"/>
      <c r="W81" s="50"/>
      <c r="X81" s="50"/>
      <c r="Y81" s="50"/>
      <c r="Z81" s="50"/>
      <c r="AA81" s="50"/>
      <c r="AB81" s="32" t="s">
        <v>523</v>
      </c>
      <c r="AC81" s="26"/>
      <c r="AD81" s="26"/>
      <c r="AE81" s="26"/>
      <c r="AF81" s="26">
        <v>1</v>
      </c>
      <c r="AG81" s="26"/>
      <c r="AH81" s="26"/>
      <c r="AI81" s="26"/>
      <c r="AJ81" s="26"/>
      <c r="AK81" s="26"/>
      <c r="AL81" s="26"/>
      <c r="AM81" s="26"/>
    </row>
    <row r="82" s="6" customFormat="1" ht="93.75" spans="1:39">
      <c r="A82" s="26">
        <v>75</v>
      </c>
      <c r="B82" s="26" t="s">
        <v>86</v>
      </c>
      <c r="C82" s="26" t="s">
        <v>87</v>
      </c>
      <c r="D82" s="26" t="s">
        <v>77</v>
      </c>
      <c r="E82" s="26" t="s">
        <v>78</v>
      </c>
      <c r="F82" s="26" t="s">
        <v>49</v>
      </c>
      <c r="G82" s="26" t="s">
        <v>50</v>
      </c>
      <c r="H82" s="26" t="s">
        <v>88</v>
      </c>
      <c r="I82" s="49" t="s">
        <v>89</v>
      </c>
      <c r="J82" s="26" t="s">
        <v>90</v>
      </c>
      <c r="K82" s="26">
        <v>3.5</v>
      </c>
      <c r="L82" s="50" t="s">
        <v>54</v>
      </c>
      <c r="M82" s="26" t="s">
        <v>91</v>
      </c>
      <c r="N82" s="50" t="s">
        <v>92</v>
      </c>
      <c r="O82" s="50">
        <v>260</v>
      </c>
      <c r="P82" s="50">
        <v>260</v>
      </c>
      <c r="Q82" s="50"/>
      <c r="R82" s="50">
        <f t="shared" si="10"/>
        <v>260</v>
      </c>
      <c r="S82" s="50">
        <v>260</v>
      </c>
      <c r="T82" s="50"/>
      <c r="U82" s="50"/>
      <c r="V82" s="50"/>
      <c r="W82" s="50"/>
      <c r="X82" s="50"/>
      <c r="Y82" s="50"/>
      <c r="Z82" s="50"/>
      <c r="AA82" s="50"/>
      <c r="AB82" s="26" t="s">
        <v>84</v>
      </c>
      <c r="AC82" s="26"/>
      <c r="AD82" s="26"/>
      <c r="AE82" s="26"/>
      <c r="AF82" s="26"/>
      <c r="AG82" s="26"/>
      <c r="AH82" s="26"/>
      <c r="AI82" s="26"/>
      <c r="AJ82" s="26"/>
      <c r="AK82" s="26"/>
      <c r="AL82" s="26"/>
      <c r="AM82" s="26"/>
    </row>
    <row r="83" s="6" customFormat="1" ht="93.75" spans="1:39">
      <c r="A83" s="26">
        <v>76</v>
      </c>
      <c r="B83" s="26" t="s">
        <v>528</v>
      </c>
      <c r="C83" s="127" t="s">
        <v>529</v>
      </c>
      <c r="D83" s="26" t="s">
        <v>77</v>
      </c>
      <c r="E83" s="26" t="s">
        <v>101</v>
      </c>
      <c r="F83" s="26" t="s">
        <v>49</v>
      </c>
      <c r="G83" s="26" t="s">
        <v>530</v>
      </c>
      <c r="H83" s="26" t="s">
        <v>531</v>
      </c>
      <c r="I83" s="59" t="s">
        <v>532</v>
      </c>
      <c r="J83" s="26" t="s">
        <v>533</v>
      </c>
      <c r="K83" s="50">
        <v>343</v>
      </c>
      <c r="L83" s="50" t="s">
        <v>54</v>
      </c>
      <c r="M83" s="50" t="s">
        <v>97</v>
      </c>
      <c r="N83" s="29" t="s">
        <v>98</v>
      </c>
      <c r="O83" s="50">
        <v>106</v>
      </c>
      <c r="P83" s="50">
        <v>106</v>
      </c>
      <c r="Q83" s="50"/>
      <c r="R83" s="62">
        <f t="shared" si="10"/>
        <v>106</v>
      </c>
      <c r="S83" s="50"/>
      <c r="T83" s="50">
        <v>106</v>
      </c>
      <c r="U83" s="50"/>
      <c r="V83" s="50"/>
      <c r="W83" s="50"/>
      <c r="X83" s="50"/>
      <c r="Y83" s="50"/>
      <c r="Z83" s="50"/>
      <c r="AA83" s="50"/>
      <c r="AB83" s="29" t="s">
        <v>534</v>
      </c>
      <c r="AC83" s="29"/>
      <c r="AD83" s="26"/>
      <c r="AE83" s="26"/>
      <c r="AF83" s="26"/>
      <c r="AG83" s="26"/>
      <c r="AH83" s="26"/>
      <c r="AI83" s="26"/>
      <c r="AJ83" s="26"/>
      <c r="AK83" s="26"/>
      <c r="AL83" s="26"/>
      <c r="AM83" s="26"/>
    </row>
    <row r="84" s="6" customFormat="1" ht="93.75" spans="1:39">
      <c r="A84" s="26">
        <v>77</v>
      </c>
      <c r="B84" s="26" t="s">
        <v>548</v>
      </c>
      <c r="C84" s="127" t="s">
        <v>549</v>
      </c>
      <c r="D84" s="26" t="s">
        <v>77</v>
      </c>
      <c r="E84" s="26" t="s">
        <v>101</v>
      </c>
      <c r="F84" s="26" t="s">
        <v>49</v>
      </c>
      <c r="G84" s="26" t="s">
        <v>530</v>
      </c>
      <c r="H84" s="26" t="s">
        <v>88</v>
      </c>
      <c r="I84" s="59" t="s">
        <v>550</v>
      </c>
      <c r="J84" s="26" t="s">
        <v>533</v>
      </c>
      <c r="K84" s="50">
        <v>400</v>
      </c>
      <c r="L84" s="50" t="s">
        <v>54</v>
      </c>
      <c r="M84" s="26" t="s">
        <v>91</v>
      </c>
      <c r="N84" s="50" t="s">
        <v>92</v>
      </c>
      <c r="O84" s="50">
        <v>123</v>
      </c>
      <c r="P84" s="50">
        <v>123</v>
      </c>
      <c r="Q84" s="50"/>
      <c r="R84" s="62">
        <f t="shared" si="10"/>
        <v>123</v>
      </c>
      <c r="S84" s="50"/>
      <c r="T84" s="50">
        <v>123</v>
      </c>
      <c r="U84" s="50"/>
      <c r="V84" s="50"/>
      <c r="W84" s="50"/>
      <c r="X84" s="50"/>
      <c r="Y84" s="50"/>
      <c r="Z84" s="50"/>
      <c r="AA84" s="50"/>
      <c r="AB84" s="29" t="s">
        <v>534</v>
      </c>
      <c r="AC84" s="29"/>
      <c r="AD84" s="26"/>
      <c r="AE84" s="26"/>
      <c r="AF84" s="26"/>
      <c r="AG84" s="26"/>
      <c r="AH84" s="26"/>
      <c r="AI84" s="26"/>
      <c r="AJ84" s="26"/>
      <c r="AK84" s="26"/>
      <c r="AL84" s="26"/>
      <c r="AM84" s="26"/>
    </row>
    <row r="85" s="6" customFormat="1" ht="150" spans="1:39">
      <c r="A85" s="26">
        <v>78</v>
      </c>
      <c r="B85" s="26" t="s">
        <v>524</v>
      </c>
      <c r="C85" s="26" t="s">
        <v>525</v>
      </c>
      <c r="D85" s="26" t="s">
        <v>47</v>
      </c>
      <c r="E85" s="26" t="s">
        <v>47</v>
      </c>
      <c r="F85" s="26" t="s">
        <v>49</v>
      </c>
      <c r="G85" s="26" t="s">
        <v>69</v>
      </c>
      <c r="H85" s="26" t="s">
        <v>185</v>
      </c>
      <c r="I85" s="32" t="s">
        <v>526</v>
      </c>
      <c r="J85" s="26" t="s">
        <v>53</v>
      </c>
      <c r="K85" s="34">
        <v>1124.2</v>
      </c>
      <c r="L85" s="26" t="s">
        <v>105</v>
      </c>
      <c r="M85" s="26" t="s">
        <v>116</v>
      </c>
      <c r="N85" s="50" t="s">
        <v>117</v>
      </c>
      <c r="O85" s="50">
        <v>300</v>
      </c>
      <c r="P85" s="50">
        <v>300</v>
      </c>
      <c r="Q85" s="50"/>
      <c r="R85" s="50">
        <f t="shared" si="10"/>
        <v>300</v>
      </c>
      <c r="S85" s="50">
        <v>300</v>
      </c>
      <c r="T85" s="50"/>
      <c r="U85" s="50"/>
      <c r="V85" s="50"/>
      <c r="W85" s="50"/>
      <c r="X85" s="50"/>
      <c r="Y85" s="50"/>
      <c r="Z85" s="50"/>
      <c r="AA85" s="50"/>
      <c r="AB85" s="32" t="s">
        <v>527</v>
      </c>
      <c r="AC85" s="26"/>
      <c r="AD85" s="26"/>
      <c r="AE85" s="26">
        <v>1</v>
      </c>
      <c r="AF85" s="26"/>
      <c r="AG85" s="26"/>
      <c r="AH85" s="26"/>
      <c r="AI85" s="26"/>
      <c r="AJ85" s="26"/>
      <c r="AK85" s="26"/>
      <c r="AL85" s="26"/>
      <c r="AM85" s="26"/>
    </row>
    <row r="86" s="6" customFormat="1" ht="150" spans="1:40">
      <c r="A86" s="26">
        <v>79</v>
      </c>
      <c r="B86" s="26" t="s">
        <v>556</v>
      </c>
      <c r="C86" s="29" t="s">
        <v>557</v>
      </c>
      <c r="D86" s="29" t="s">
        <v>47</v>
      </c>
      <c r="E86" s="29" t="s">
        <v>47</v>
      </c>
      <c r="F86" s="29" t="s">
        <v>49</v>
      </c>
      <c r="G86" s="26" t="s">
        <v>69</v>
      </c>
      <c r="H86" s="29" t="s">
        <v>558</v>
      </c>
      <c r="I86" s="31" t="s">
        <v>559</v>
      </c>
      <c r="J86" s="53" t="s">
        <v>53</v>
      </c>
      <c r="K86" s="51">
        <v>2641.97</v>
      </c>
      <c r="L86" s="26" t="s">
        <v>105</v>
      </c>
      <c r="M86" s="50" t="s">
        <v>97</v>
      </c>
      <c r="N86" s="29" t="s">
        <v>560</v>
      </c>
      <c r="O86" s="58">
        <f>P86</f>
        <v>650</v>
      </c>
      <c r="P86" s="53">
        <v>650</v>
      </c>
      <c r="Q86" s="53">
        <v>0</v>
      </c>
      <c r="R86" s="50">
        <f>P86</f>
        <v>650</v>
      </c>
      <c r="S86" s="50">
        <f>P86</f>
        <v>650</v>
      </c>
      <c r="T86" s="50">
        <v>0</v>
      </c>
      <c r="U86" s="50">
        <v>0</v>
      </c>
      <c r="V86" s="50">
        <v>0</v>
      </c>
      <c r="W86" s="50">
        <v>0</v>
      </c>
      <c r="X86" s="50">
        <v>0</v>
      </c>
      <c r="Y86" s="50">
        <v>0</v>
      </c>
      <c r="Z86" s="50">
        <v>0</v>
      </c>
      <c r="AA86" s="50">
        <v>0</v>
      </c>
      <c r="AB86" s="31" t="s">
        <v>561</v>
      </c>
      <c r="AC86" s="29"/>
      <c r="AD86" s="29"/>
      <c r="AE86" s="29"/>
      <c r="AF86" s="53">
        <v>1</v>
      </c>
      <c r="AG86" s="29"/>
      <c r="AH86" s="29"/>
      <c r="AI86" s="29"/>
      <c r="AJ86" s="29"/>
      <c r="AK86" s="29"/>
      <c r="AL86" s="29"/>
      <c r="AM86" s="29"/>
      <c r="AN86" s="110"/>
    </row>
    <row r="87" s="6" customFormat="1" ht="131.25" spans="1:40">
      <c r="A87" s="26">
        <v>80</v>
      </c>
      <c r="B87" s="26" t="s">
        <v>568</v>
      </c>
      <c r="C87" s="33" t="s">
        <v>569</v>
      </c>
      <c r="D87" s="29" t="s">
        <v>47</v>
      </c>
      <c r="E87" s="26" t="s">
        <v>398</v>
      </c>
      <c r="F87" s="26" t="s">
        <v>49</v>
      </c>
      <c r="G87" s="32" t="s">
        <v>570</v>
      </c>
      <c r="H87" s="26" t="s">
        <v>399</v>
      </c>
      <c r="I87" s="31" t="s">
        <v>571</v>
      </c>
      <c r="J87" s="53" t="s">
        <v>53</v>
      </c>
      <c r="K87" s="50">
        <v>1125.99</v>
      </c>
      <c r="L87" s="50" t="s">
        <v>54</v>
      </c>
      <c r="M87" s="60" t="s">
        <v>347</v>
      </c>
      <c r="N87" s="60" t="s">
        <v>348</v>
      </c>
      <c r="O87" s="58">
        <v>200</v>
      </c>
      <c r="P87" s="50">
        <v>200</v>
      </c>
      <c r="Q87" s="53"/>
      <c r="R87" s="50">
        <f t="shared" ref="R87:R93" si="11">S87+T87+U87+V87+W87</f>
        <v>200</v>
      </c>
      <c r="S87" s="50">
        <v>200</v>
      </c>
      <c r="T87" s="50"/>
      <c r="U87" s="50"/>
      <c r="V87" s="50"/>
      <c r="W87" s="50"/>
      <c r="X87" s="50"/>
      <c r="Y87" s="50"/>
      <c r="Z87" s="50"/>
      <c r="AA87" s="50"/>
      <c r="AB87" s="32" t="s">
        <v>401</v>
      </c>
      <c r="AC87" s="29"/>
      <c r="AD87" s="29"/>
      <c r="AE87" s="29"/>
      <c r="AF87" s="53"/>
      <c r="AG87" s="29"/>
      <c r="AH87" s="29"/>
      <c r="AI87" s="29"/>
      <c r="AJ87" s="29"/>
      <c r="AK87" s="29"/>
      <c r="AL87" s="29"/>
      <c r="AM87" s="29"/>
      <c r="AN87" s="110"/>
    </row>
    <row r="88" s="6" customFormat="1" ht="131.25" spans="1:40">
      <c r="A88" s="26">
        <v>81</v>
      </c>
      <c r="B88" s="28" t="s">
        <v>572</v>
      </c>
      <c r="C88" s="33" t="s">
        <v>573</v>
      </c>
      <c r="D88" s="29" t="s">
        <v>47</v>
      </c>
      <c r="E88" s="29" t="s">
        <v>47</v>
      </c>
      <c r="F88" s="29" t="s">
        <v>49</v>
      </c>
      <c r="G88" s="26" t="s">
        <v>570</v>
      </c>
      <c r="H88" s="26" t="s">
        <v>399</v>
      </c>
      <c r="I88" s="31" t="s">
        <v>574</v>
      </c>
      <c r="J88" s="53"/>
      <c r="K88" s="50"/>
      <c r="L88" s="50" t="s">
        <v>54</v>
      </c>
      <c r="M88" s="60" t="s">
        <v>347</v>
      </c>
      <c r="N88" s="60" t="s">
        <v>348</v>
      </c>
      <c r="O88" s="73">
        <v>184.74</v>
      </c>
      <c r="P88" s="73">
        <v>184.74</v>
      </c>
      <c r="Q88" s="53"/>
      <c r="R88" s="50">
        <f t="shared" si="11"/>
        <v>184.74</v>
      </c>
      <c r="S88" s="73">
        <v>184.74</v>
      </c>
      <c r="T88" s="50"/>
      <c r="U88" s="50"/>
      <c r="V88" s="50"/>
      <c r="W88" s="50"/>
      <c r="X88" s="50"/>
      <c r="Y88" s="50"/>
      <c r="Z88" s="50"/>
      <c r="AA88" s="50"/>
      <c r="AB88" s="32" t="s">
        <v>401</v>
      </c>
      <c r="AC88" s="29"/>
      <c r="AD88" s="29"/>
      <c r="AE88" s="29"/>
      <c r="AF88" s="53"/>
      <c r="AG88" s="29"/>
      <c r="AH88" s="29"/>
      <c r="AI88" s="29"/>
      <c r="AJ88" s="29"/>
      <c r="AK88" s="29"/>
      <c r="AL88" s="29"/>
      <c r="AM88" s="29"/>
      <c r="AN88" s="110"/>
    </row>
    <row r="89" s="6" customFormat="1" ht="93.75" spans="1:40">
      <c r="A89" s="26">
        <v>82</v>
      </c>
      <c r="B89" s="28" t="s">
        <v>575</v>
      </c>
      <c r="C89" s="33" t="s">
        <v>576</v>
      </c>
      <c r="D89" s="26" t="s">
        <v>464</v>
      </c>
      <c r="E89" s="26" t="s">
        <v>577</v>
      </c>
      <c r="F89" s="29" t="s">
        <v>49</v>
      </c>
      <c r="G89" s="26" t="s">
        <v>570</v>
      </c>
      <c r="H89" s="26" t="s">
        <v>271</v>
      </c>
      <c r="I89" s="61" t="s">
        <v>578</v>
      </c>
      <c r="J89" s="26" t="s">
        <v>467</v>
      </c>
      <c r="K89" s="26"/>
      <c r="L89" s="50" t="s">
        <v>54</v>
      </c>
      <c r="M89" s="50" t="s">
        <v>579</v>
      </c>
      <c r="N89" s="50" t="s">
        <v>580</v>
      </c>
      <c r="O89" s="58">
        <v>20</v>
      </c>
      <c r="P89" s="58">
        <v>20</v>
      </c>
      <c r="Q89" s="53"/>
      <c r="R89" s="50">
        <f t="shared" si="11"/>
        <v>20</v>
      </c>
      <c r="S89" s="50">
        <v>20</v>
      </c>
      <c r="T89" s="50"/>
      <c r="U89" s="50"/>
      <c r="V89" s="50"/>
      <c r="W89" s="50"/>
      <c r="X89" s="50"/>
      <c r="Y89" s="50"/>
      <c r="Z89" s="50"/>
      <c r="AA89" s="50"/>
      <c r="AB89" s="26" t="s">
        <v>581</v>
      </c>
      <c r="AC89" s="29"/>
      <c r="AD89" s="29"/>
      <c r="AE89" s="29"/>
      <c r="AF89" s="53"/>
      <c r="AG89" s="29"/>
      <c r="AH89" s="29"/>
      <c r="AI89" s="29"/>
      <c r="AJ89" s="29"/>
      <c r="AK89" s="29"/>
      <c r="AL89" s="29"/>
      <c r="AM89" s="29"/>
      <c r="AN89" s="110"/>
    </row>
    <row r="90" s="6" customFormat="1" ht="131.25" spans="1:39">
      <c r="A90" s="26">
        <v>83</v>
      </c>
      <c r="B90" s="26" t="s">
        <v>582</v>
      </c>
      <c r="C90" s="26" t="s">
        <v>583</v>
      </c>
      <c r="D90" s="26" t="s">
        <v>584</v>
      </c>
      <c r="E90" s="26" t="s">
        <v>585</v>
      </c>
      <c r="F90" s="26" t="s">
        <v>49</v>
      </c>
      <c r="G90" s="26" t="s">
        <v>69</v>
      </c>
      <c r="H90" s="26" t="s">
        <v>271</v>
      </c>
      <c r="I90" s="49" t="s">
        <v>586</v>
      </c>
      <c r="J90" s="26" t="s">
        <v>467</v>
      </c>
      <c r="K90" s="26">
        <v>6500</v>
      </c>
      <c r="L90" s="50" t="s">
        <v>54</v>
      </c>
      <c r="M90" s="50" t="s">
        <v>587</v>
      </c>
      <c r="N90" s="50" t="s">
        <v>588</v>
      </c>
      <c r="O90" s="50">
        <v>1950</v>
      </c>
      <c r="P90" s="50">
        <v>1950</v>
      </c>
      <c r="Q90" s="50"/>
      <c r="R90" s="50">
        <f t="shared" si="11"/>
        <v>1950</v>
      </c>
      <c r="S90" s="50">
        <v>1950</v>
      </c>
      <c r="T90" s="50"/>
      <c r="U90" s="50"/>
      <c r="V90" s="50"/>
      <c r="W90" s="50"/>
      <c r="X90" s="50"/>
      <c r="Y90" s="50"/>
      <c r="Z90" s="50"/>
      <c r="AA90" s="50"/>
      <c r="AB90" s="26" t="s">
        <v>589</v>
      </c>
      <c r="AC90" s="26"/>
      <c r="AD90" s="26"/>
      <c r="AE90" s="26"/>
      <c r="AF90" s="26"/>
      <c r="AG90" s="26"/>
      <c r="AH90" s="26">
        <v>1</v>
      </c>
      <c r="AI90" s="26"/>
      <c r="AJ90" s="26"/>
      <c r="AK90" s="26"/>
      <c r="AL90" s="26"/>
      <c r="AM90" s="26"/>
    </row>
    <row r="91" s="112" customFormat="1" ht="93.75" spans="1:40">
      <c r="A91" s="26">
        <v>84</v>
      </c>
      <c r="B91" s="26" t="s">
        <v>590</v>
      </c>
      <c r="C91" s="29" t="s">
        <v>591</v>
      </c>
      <c r="D91" s="26" t="s">
        <v>464</v>
      </c>
      <c r="E91" s="26" t="s">
        <v>465</v>
      </c>
      <c r="F91" s="29" t="s">
        <v>49</v>
      </c>
      <c r="G91" s="26" t="s">
        <v>69</v>
      </c>
      <c r="H91" s="26" t="s">
        <v>271</v>
      </c>
      <c r="I91" s="61" t="s">
        <v>592</v>
      </c>
      <c r="J91" s="26" t="s">
        <v>467</v>
      </c>
      <c r="K91" s="26">
        <v>1476</v>
      </c>
      <c r="L91" s="50" t="s">
        <v>54</v>
      </c>
      <c r="M91" s="50" t="s">
        <v>579</v>
      </c>
      <c r="N91" s="50" t="s">
        <v>580</v>
      </c>
      <c r="O91" s="53">
        <v>3041.28</v>
      </c>
      <c r="P91" s="53">
        <v>3041.28</v>
      </c>
      <c r="Q91" s="50"/>
      <c r="R91" s="50">
        <f t="shared" si="11"/>
        <v>3041.28</v>
      </c>
      <c r="S91" s="53">
        <v>3041.28</v>
      </c>
      <c r="T91" s="50"/>
      <c r="U91" s="50"/>
      <c r="V91" s="50"/>
      <c r="W91" s="50"/>
      <c r="X91" s="50"/>
      <c r="Y91" s="50"/>
      <c r="Z91" s="50"/>
      <c r="AA91" s="50"/>
      <c r="AB91" s="26" t="s">
        <v>593</v>
      </c>
      <c r="AC91" s="26"/>
      <c r="AD91" s="26"/>
      <c r="AE91" s="26"/>
      <c r="AF91" s="26">
        <v>1</v>
      </c>
      <c r="AG91" s="26"/>
      <c r="AH91" s="26"/>
      <c r="AI91" s="26"/>
      <c r="AJ91" s="26"/>
      <c r="AK91" s="26"/>
      <c r="AL91" s="26"/>
      <c r="AM91" s="26"/>
      <c r="AN91" s="6"/>
    </row>
    <row r="92" s="110" customFormat="1" ht="93.75" spans="1:40">
      <c r="A92" s="26">
        <v>85</v>
      </c>
      <c r="B92" s="26" t="s">
        <v>598</v>
      </c>
      <c r="C92" s="28" t="s">
        <v>599</v>
      </c>
      <c r="D92" s="26" t="s">
        <v>47</v>
      </c>
      <c r="E92" s="26" t="s">
        <v>600</v>
      </c>
      <c r="F92" s="26" t="s">
        <v>49</v>
      </c>
      <c r="G92" s="26" t="s">
        <v>69</v>
      </c>
      <c r="H92" s="26" t="s">
        <v>271</v>
      </c>
      <c r="I92" s="28" t="s">
        <v>601</v>
      </c>
      <c r="J92" s="26" t="s">
        <v>602</v>
      </c>
      <c r="K92" s="26">
        <v>2.2</v>
      </c>
      <c r="L92" s="50" t="s">
        <v>54</v>
      </c>
      <c r="M92" s="50" t="s">
        <v>603</v>
      </c>
      <c r="N92" s="50" t="s">
        <v>604</v>
      </c>
      <c r="O92" s="50">
        <v>4600</v>
      </c>
      <c r="P92" s="50">
        <v>4600</v>
      </c>
      <c r="Q92" s="50"/>
      <c r="R92" s="50">
        <f t="shared" si="11"/>
        <v>4600</v>
      </c>
      <c r="S92" s="50">
        <v>4600</v>
      </c>
      <c r="T92" s="50"/>
      <c r="U92" s="50"/>
      <c r="V92" s="50"/>
      <c r="W92" s="50"/>
      <c r="X92" s="50"/>
      <c r="Y92" s="50"/>
      <c r="Z92" s="50"/>
      <c r="AA92" s="50"/>
      <c r="AB92" s="26" t="s">
        <v>605</v>
      </c>
      <c r="AC92" s="26"/>
      <c r="AD92" s="26"/>
      <c r="AE92" s="26"/>
      <c r="AF92" s="26"/>
      <c r="AG92" s="26"/>
      <c r="AH92" s="26"/>
      <c r="AI92" s="26"/>
      <c r="AJ92" s="26"/>
      <c r="AK92" s="26"/>
      <c r="AL92" s="26">
        <v>1</v>
      </c>
      <c r="AM92" s="26"/>
      <c r="AN92" s="6"/>
    </row>
    <row r="93" s="17" customFormat="1" ht="93.75" spans="1:40">
      <c r="A93" s="26">
        <v>86</v>
      </c>
      <c r="B93" s="26" t="s">
        <v>606</v>
      </c>
      <c r="C93" s="29" t="s">
        <v>607</v>
      </c>
      <c r="D93" s="26" t="s">
        <v>608</v>
      </c>
      <c r="E93" s="26" t="s">
        <v>608</v>
      </c>
      <c r="F93" s="26" t="s">
        <v>49</v>
      </c>
      <c r="G93" s="26" t="s">
        <v>69</v>
      </c>
      <c r="H93" s="26" t="s">
        <v>271</v>
      </c>
      <c r="I93" s="61" t="s">
        <v>609</v>
      </c>
      <c r="J93" s="26"/>
      <c r="K93" s="26"/>
      <c r="L93" s="50" t="s">
        <v>54</v>
      </c>
      <c r="M93" s="50" t="s">
        <v>603</v>
      </c>
      <c r="N93" s="50" t="s">
        <v>604</v>
      </c>
      <c r="O93" s="50">
        <v>128</v>
      </c>
      <c r="P93" s="50">
        <v>128</v>
      </c>
      <c r="Q93" s="50"/>
      <c r="R93" s="50">
        <f t="shared" si="11"/>
        <v>128</v>
      </c>
      <c r="S93" s="50">
        <v>50</v>
      </c>
      <c r="T93" s="50"/>
      <c r="U93" s="50"/>
      <c r="V93" s="50"/>
      <c r="W93" s="50">
        <v>78</v>
      </c>
      <c r="X93" s="50"/>
      <c r="Y93" s="50"/>
      <c r="Z93" s="50"/>
      <c r="AA93" s="50"/>
      <c r="AB93" s="26" t="s">
        <v>610</v>
      </c>
      <c r="AC93" s="26"/>
      <c r="AD93" s="26"/>
      <c r="AE93" s="26"/>
      <c r="AF93" s="26"/>
      <c r="AG93" s="26"/>
      <c r="AH93" s="26"/>
      <c r="AI93" s="26"/>
      <c r="AJ93" s="26"/>
      <c r="AK93" s="26"/>
      <c r="AL93" s="26">
        <v>1</v>
      </c>
      <c r="AM93" s="26"/>
      <c r="AN93" s="6"/>
    </row>
  </sheetData>
  <autoFilter ref="A7:AN93">
    <extLst/>
  </autoFilter>
  <mergeCells count="42">
    <mergeCell ref="A1:AM1"/>
    <mergeCell ref="A2:G2"/>
    <mergeCell ref="Y2:AM2"/>
    <mergeCell ref="O3:AA3"/>
    <mergeCell ref="P4:W4"/>
    <mergeCell ref="Y4:AA4"/>
    <mergeCell ref="S5:W5"/>
    <mergeCell ref="A7:I7"/>
    <mergeCell ref="A3:A6"/>
    <mergeCell ref="B3:B6"/>
    <mergeCell ref="C3:C6"/>
    <mergeCell ref="D3:D6"/>
    <mergeCell ref="E3:E6"/>
    <mergeCell ref="F3:F6"/>
    <mergeCell ref="G3:G6"/>
    <mergeCell ref="H3:H6"/>
    <mergeCell ref="I3:I6"/>
    <mergeCell ref="J3:J6"/>
    <mergeCell ref="K3:K6"/>
    <mergeCell ref="L3:L6"/>
    <mergeCell ref="M3:M6"/>
    <mergeCell ref="N3:N6"/>
    <mergeCell ref="O4:O6"/>
    <mergeCell ref="P5:P6"/>
    <mergeCell ref="Q5:Q6"/>
    <mergeCell ref="R5:R6"/>
    <mergeCell ref="X4:X6"/>
    <mergeCell ref="Y5:Y6"/>
    <mergeCell ref="Z5:Z6"/>
    <mergeCell ref="AA5:AA6"/>
    <mergeCell ref="AB3:AB6"/>
    <mergeCell ref="AC3:AC6"/>
    <mergeCell ref="AD3:AD6"/>
    <mergeCell ref="AE3:AE6"/>
    <mergeCell ref="AF3:AF6"/>
    <mergeCell ref="AG3:AG6"/>
    <mergeCell ref="AH3:AH6"/>
    <mergeCell ref="AI3:AI6"/>
    <mergeCell ref="AJ3:AJ6"/>
    <mergeCell ref="AK3:AK6"/>
    <mergeCell ref="AL3:AL6"/>
    <mergeCell ref="AM3:AM6"/>
  </mergeCells>
  <pageMargins left="0.354166666666667" right="0.196527777777778" top="0.393055555555556" bottom="0.393055555555556" header="0.297916666666667" footer="0.297916666666667"/>
  <pageSetup paperSize="9" scale="34"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82"/>
  <sheetViews>
    <sheetView view="pageBreakPreview" zoomScale="55" zoomScaleNormal="80" zoomScaleSheetLayoutView="55" workbookViewId="0">
      <pane xSplit="3" topLeftCell="D1" activePane="topRight" state="frozen"/>
      <selection/>
      <selection pane="topRight" activeCell="A2" sqref="A2:G2"/>
    </sheetView>
  </sheetViews>
  <sheetFormatPr defaultColWidth="9" defaultRowHeight="15"/>
  <cols>
    <col min="1" max="1" width="5.925" style="13" customWidth="1"/>
    <col min="2" max="2" width="9.10833333333333" style="13" customWidth="1"/>
    <col min="3" max="3" width="20.5583333333333" style="13" customWidth="1"/>
    <col min="4" max="4" width="6.125" style="13" customWidth="1"/>
    <col min="5" max="5" width="8.775" style="13" customWidth="1"/>
    <col min="6" max="6" width="9.28333333333333" style="13" customWidth="1"/>
    <col min="7" max="7" width="9.01666666666667" style="13" customWidth="1"/>
    <col min="8" max="8" width="13.4416666666667" style="13" customWidth="1"/>
    <col min="9" max="9" width="58.6333333333333" style="14" customWidth="1"/>
    <col min="10" max="10" width="8.775" style="13" customWidth="1"/>
    <col min="11" max="11" width="11.125" style="13" customWidth="1"/>
    <col min="12" max="12" width="14.1666666666667" style="13" customWidth="1"/>
    <col min="13" max="14" width="8.775" style="15" customWidth="1"/>
    <col min="15" max="15" width="17.0333333333333" style="15" customWidth="1"/>
    <col min="16" max="16" width="16.8083333333333" style="15" customWidth="1"/>
    <col min="17" max="17" width="16.6666666666667" style="15" customWidth="1"/>
    <col min="18" max="18" width="17.2666666666667" style="16" customWidth="1"/>
    <col min="19" max="19" width="23.8916666666667" style="16" customWidth="1"/>
    <col min="20" max="20" width="18.0583333333333" style="15" customWidth="1"/>
    <col min="21" max="21" width="17.7833333333333" style="16" customWidth="1"/>
    <col min="22" max="22" width="11.6666666666667" style="15" customWidth="1"/>
    <col min="23" max="24" width="10.6916666666667" style="15" customWidth="1"/>
    <col min="25" max="25" width="16.8" style="15" customWidth="1"/>
    <col min="26" max="26" width="14.8" style="15" customWidth="1"/>
    <col min="27" max="27" width="16.6666666666667" style="15" customWidth="1"/>
    <col min="28" max="28" width="29.5333333333333" style="13" customWidth="1"/>
    <col min="29" max="29" width="15.5583333333333" style="13" customWidth="1"/>
    <col min="30" max="16384" width="9" style="17"/>
  </cols>
  <sheetData>
    <row r="1" s="1" customFormat="1" ht="53" customHeight="1" spans="1:29">
      <c r="A1" s="18" t="s">
        <v>638</v>
      </c>
      <c r="B1" s="18"/>
      <c r="C1" s="18"/>
      <c r="D1" s="18"/>
      <c r="E1" s="18"/>
      <c r="F1" s="18"/>
      <c r="G1" s="18"/>
      <c r="H1" s="18"/>
      <c r="I1" s="40"/>
      <c r="J1" s="18"/>
      <c r="K1" s="18"/>
      <c r="L1" s="18"/>
      <c r="M1" s="18"/>
      <c r="N1" s="18"/>
      <c r="O1" s="18"/>
      <c r="P1" s="18"/>
      <c r="Q1" s="18"/>
      <c r="R1" s="74"/>
      <c r="S1" s="74"/>
      <c r="T1" s="18"/>
      <c r="U1" s="74"/>
      <c r="V1" s="18"/>
      <c r="W1" s="18"/>
      <c r="X1" s="18"/>
      <c r="Y1" s="18"/>
      <c r="Z1" s="18"/>
      <c r="AA1" s="18"/>
      <c r="AB1" s="18"/>
      <c r="AC1" s="18"/>
    </row>
    <row r="2" s="2" customFormat="1" ht="21" customHeight="1" spans="1:29">
      <c r="A2" s="2" t="s">
        <v>1</v>
      </c>
      <c r="H2" s="19"/>
      <c r="I2" s="41"/>
      <c r="J2" s="19"/>
      <c r="O2" s="19"/>
      <c r="P2" s="19"/>
      <c r="Q2" s="19"/>
      <c r="R2" s="75"/>
      <c r="S2" s="75"/>
      <c r="T2" s="19"/>
      <c r="U2" s="75"/>
      <c r="V2" s="19"/>
      <c r="W2" s="19"/>
      <c r="X2" s="19"/>
      <c r="Y2" s="92"/>
      <c r="Z2" s="93"/>
      <c r="AA2" s="93"/>
      <c r="AB2" s="93"/>
      <c r="AC2" s="93"/>
    </row>
    <row r="3" s="3" customFormat="1" ht="30" customHeight="1" spans="1:29">
      <c r="A3" s="20" t="s">
        <v>2</v>
      </c>
      <c r="B3" s="20" t="s">
        <v>3</v>
      </c>
      <c r="C3" s="20" t="s">
        <v>4</v>
      </c>
      <c r="D3" s="21" t="s">
        <v>5</v>
      </c>
      <c r="E3" s="21" t="s">
        <v>6</v>
      </c>
      <c r="F3" s="20" t="s">
        <v>7</v>
      </c>
      <c r="G3" s="20" t="s">
        <v>8</v>
      </c>
      <c r="H3" s="20" t="s">
        <v>9</v>
      </c>
      <c r="I3" s="20" t="s">
        <v>10</v>
      </c>
      <c r="J3" s="20" t="s">
        <v>11</v>
      </c>
      <c r="K3" s="21" t="s">
        <v>12</v>
      </c>
      <c r="L3" s="21" t="s">
        <v>13</v>
      </c>
      <c r="M3" s="42" t="s">
        <v>14</v>
      </c>
      <c r="N3" s="42" t="s">
        <v>15</v>
      </c>
      <c r="O3" s="43" t="s">
        <v>16</v>
      </c>
      <c r="P3" s="43"/>
      <c r="Q3" s="43"/>
      <c r="R3" s="76"/>
      <c r="S3" s="76"/>
      <c r="T3" s="43"/>
      <c r="U3" s="76"/>
      <c r="V3" s="43"/>
      <c r="W3" s="43"/>
      <c r="X3" s="43"/>
      <c r="Y3" s="43"/>
      <c r="Z3" s="43"/>
      <c r="AA3" s="43"/>
      <c r="AB3" s="20" t="s">
        <v>17</v>
      </c>
      <c r="AC3" s="20" t="s">
        <v>28</v>
      </c>
    </row>
    <row r="4" s="3" customFormat="1" ht="38" customHeight="1" spans="1:29">
      <c r="A4" s="20"/>
      <c r="B4" s="20"/>
      <c r="C4" s="20"/>
      <c r="D4" s="22"/>
      <c r="E4" s="22"/>
      <c r="F4" s="20"/>
      <c r="G4" s="20"/>
      <c r="H4" s="20"/>
      <c r="I4" s="20"/>
      <c r="J4" s="20"/>
      <c r="K4" s="22"/>
      <c r="L4" s="22"/>
      <c r="M4" s="44"/>
      <c r="N4" s="44"/>
      <c r="O4" s="43" t="s">
        <v>29</v>
      </c>
      <c r="P4" s="43" t="s">
        <v>30</v>
      </c>
      <c r="Q4" s="43"/>
      <c r="R4" s="76"/>
      <c r="S4" s="76"/>
      <c r="T4" s="43"/>
      <c r="U4" s="76"/>
      <c r="V4" s="43"/>
      <c r="W4" s="43"/>
      <c r="X4" s="43" t="s">
        <v>31</v>
      </c>
      <c r="Y4" s="43" t="s">
        <v>32</v>
      </c>
      <c r="Z4" s="43"/>
      <c r="AA4" s="43"/>
      <c r="AB4" s="20"/>
      <c r="AC4" s="20"/>
    </row>
    <row r="5" s="3" customFormat="1" ht="27" customHeight="1" spans="1:29">
      <c r="A5" s="20"/>
      <c r="B5" s="20"/>
      <c r="C5" s="20"/>
      <c r="D5" s="22"/>
      <c r="E5" s="22"/>
      <c r="F5" s="20"/>
      <c r="G5" s="20"/>
      <c r="H5" s="20"/>
      <c r="I5" s="20"/>
      <c r="J5" s="20"/>
      <c r="K5" s="22"/>
      <c r="L5" s="22"/>
      <c r="M5" s="44"/>
      <c r="N5" s="44"/>
      <c r="O5" s="43"/>
      <c r="P5" s="43" t="s">
        <v>33</v>
      </c>
      <c r="Q5" s="43" t="s">
        <v>34</v>
      </c>
      <c r="R5" s="77" t="s">
        <v>35</v>
      </c>
      <c r="S5" s="76"/>
      <c r="T5" s="43"/>
      <c r="U5" s="76"/>
      <c r="V5" s="43"/>
      <c r="W5" s="43"/>
      <c r="X5" s="43"/>
      <c r="Y5" s="43" t="s">
        <v>33</v>
      </c>
      <c r="Z5" s="43" t="s">
        <v>36</v>
      </c>
      <c r="AA5" s="43" t="s">
        <v>37</v>
      </c>
      <c r="AB5" s="20"/>
      <c r="AC5" s="20"/>
    </row>
    <row r="6" s="3" customFormat="1" ht="61" customHeight="1" spans="1:29">
      <c r="A6" s="20"/>
      <c r="B6" s="20"/>
      <c r="C6" s="20"/>
      <c r="D6" s="23"/>
      <c r="E6" s="23"/>
      <c r="F6" s="20"/>
      <c r="G6" s="20"/>
      <c r="H6" s="20"/>
      <c r="I6" s="20"/>
      <c r="J6" s="20"/>
      <c r="K6" s="23"/>
      <c r="L6" s="23"/>
      <c r="M6" s="45"/>
      <c r="N6" s="45"/>
      <c r="O6" s="43"/>
      <c r="P6" s="43"/>
      <c r="Q6" s="43"/>
      <c r="R6" s="77"/>
      <c r="S6" s="76" t="s">
        <v>38</v>
      </c>
      <c r="T6" s="43" t="s">
        <v>39</v>
      </c>
      <c r="U6" s="76" t="s">
        <v>40</v>
      </c>
      <c r="V6" s="43" t="s">
        <v>41</v>
      </c>
      <c r="W6" s="43" t="s">
        <v>42</v>
      </c>
      <c r="X6" s="43"/>
      <c r="Y6" s="43"/>
      <c r="Z6" s="43"/>
      <c r="AA6" s="43"/>
      <c r="AB6" s="20"/>
      <c r="AC6" s="20"/>
    </row>
    <row r="7" s="4" customFormat="1" ht="43" customHeight="1" spans="1:29">
      <c r="A7" s="24" t="s">
        <v>43</v>
      </c>
      <c r="B7" s="25"/>
      <c r="C7" s="25"/>
      <c r="D7" s="25"/>
      <c r="E7" s="25"/>
      <c r="F7" s="25"/>
      <c r="G7" s="25"/>
      <c r="H7" s="25"/>
      <c r="I7" s="46"/>
      <c r="J7" s="47"/>
      <c r="K7" s="47"/>
      <c r="L7" s="47"/>
      <c r="M7" s="48"/>
      <c r="N7" s="48"/>
      <c r="O7" s="47">
        <f t="shared" ref="O7:T7" si="0">SUBTOTAL(109,O8:O77)</f>
        <v>105632.9</v>
      </c>
      <c r="P7" s="47">
        <f t="shared" si="0"/>
        <v>103695.804224</v>
      </c>
      <c r="Q7" s="47">
        <f t="shared" si="0"/>
        <v>4730.42</v>
      </c>
      <c r="R7" s="47">
        <f t="shared" si="0"/>
        <v>66919.85</v>
      </c>
      <c r="S7" s="47">
        <f t="shared" si="0"/>
        <v>50595</v>
      </c>
      <c r="T7" s="47">
        <f t="shared" si="0"/>
        <v>13526</v>
      </c>
      <c r="U7" s="47">
        <f t="shared" ref="S7:AA7" si="1">SUBTOTAL(109,U8:U77)</f>
        <v>2720.85</v>
      </c>
      <c r="V7" s="47">
        <f t="shared" si="1"/>
        <v>0</v>
      </c>
      <c r="W7" s="47">
        <f t="shared" si="1"/>
        <v>78</v>
      </c>
      <c r="X7" s="47">
        <f t="shared" si="1"/>
        <v>0</v>
      </c>
      <c r="Y7" s="47">
        <f t="shared" si="1"/>
        <v>2746.18</v>
      </c>
      <c r="Z7" s="47">
        <f t="shared" si="1"/>
        <v>0</v>
      </c>
      <c r="AA7" s="47">
        <f t="shared" si="1"/>
        <v>2746.18</v>
      </c>
      <c r="AB7" s="94"/>
      <c r="AC7" s="94"/>
    </row>
    <row r="8" s="5" customFormat="1" ht="160" customHeight="1" spans="1:29">
      <c r="A8" s="26">
        <v>1</v>
      </c>
      <c r="B8" s="26" t="s">
        <v>326</v>
      </c>
      <c r="C8" s="26" t="s">
        <v>327</v>
      </c>
      <c r="D8" s="26" t="s">
        <v>47</v>
      </c>
      <c r="E8" s="26" t="s">
        <v>47</v>
      </c>
      <c r="F8" s="26" t="s">
        <v>319</v>
      </c>
      <c r="G8" s="26" t="s">
        <v>328</v>
      </c>
      <c r="H8" s="27" t="s">
        <v>329</v>
      </c>
      <c r="I8" s="49" t="s">
        <v>330</v>
      </c>
      <c r="J8" s="26"/>
      <c r="K8" s="26"/>
      <c r="L8" s="50" t="s">
        <v>54</v>
      </c>
      <c r="M8" s="50" t="s">
        <v>332</v>
      </c>
      <c r="N8" s="50" t="s">
        <v>333</v>
      </c>
      <c r="O8" s="51">
        <v>1649.26</v>
      </c>
      <c r="P8" s="51">
        <v>1649.26</v>
      </c>
      <c r="Q8" s="50">
        <v>884</v>
      </c>
      <c r="R8" s="78">
        <f>S8+T8+U8+V8+W8</f>
        <v>658.436567</v>
      </c>
      <c r="S8" s="79">
        <v>658.436567</v>
      </c>
      <c r="T8" s="80"/>
      <c r="U8" s="30"/>
      <c r="V8" s="50"/>
      <c r="W8" s="50"/>
      <c r="X8" s="50"/>
      <c r="Y8" s="50"/>
      <c r="Z8" s="50"/>
      <c r="AA8" s="50"/>
      <c r="AB8" s="26" t="s">
        <v>334</v>
      </c>
      <c r="AC8" s="28"/>
    </row>
    <row r="9" s="5" customFormat="1" ht="195" customHeight="1" spans="1:29">
      <c r="A9" s="26">
        <v>2</v>
      </c>
      <c r="B9" s="28" t="s">
        <v>335</v>
      </c>
      <c r="C9" s="29" t="s">
        <v>336</v>
      </c>
      <c r="D9" s="26" t="s">
        <v>47</v>
      </c>
      <c r="E9" s="26" t="s">
        <v>47</v>
      </c>
      <c r="F9" s="29" t="s">
        <v>319</v>
      </c>
      <c r="G9" s="29" t="s">
        <v>337</v>
      </c>
      <c r="H9" s="30" t="s">
        <v>271</v>
      </c>
      <c r="I9" s="52" t="s">
        <v>338</v>
      </c>
      <c r="J9" s="26" t="s">
        <v>53</v>
      </c>
      <c r="K9" s="53">
        <v>7145.24</v>
      </c>
      <c r="L9" s="50" t="s">
        <v>54</v>
      </c>
      <c r="M9" s="29" t="s">
        <v>192</v>
      </c>
      <c r="N9" s="29" t="s">
        <v>193</v>
      </c>
      <c r="O9" s="53">
        <v>2356</v>
      </c>
      <c r="P9" s="53">
        <v>2356</v>
      </c>
      <c r="Q9" s="50">
        <v>1314.74</v>
      </c>
      <c r="R9" s="78">
        <f>S9+T9+U9+V9+W9</f>
        <v>644.227049</v>
      </c>
      <c r="S9" s="79">
        <v>644.227049</v>
      </c>
      <c r="T9" s="80"/>
      <c r="U9" s="30"/>
      <c r="V9" s="50"/>
      <c r="W9" s="50"/>
      <c r="X9" s="50"/>
      <c r="Y9" s="50"/>
      <c r="Z9" s="50"/>
      <c r="AA9" s="29"/>
      <c r="AB9" s="29" t="s">
        <v>339</v>
      </c>
      <c r="AC9" s="26"/>
    </row>
    <row r="10" s="6" customFormat="1" ht="131.25" spans="1:29">
      <c r="A10" s="26">
        <v>3</v>
      </c>
      <c r="B10" s="26" t="s">
        <v>317</v>
      </c>
      <c r="C10" s="26" t="s">
        <v>318</v>
      </c>
      <c r="D10" s="26" t="s">
        <v>77</v>
      </c>
      <c r="E10" s="26" t="s">
        <v>78</v>
      </c>
      <c r="F10" s="26" t="s">
        <v>319</v>
      </c>
      <c r="G10" s="26" t="s">
        <v>320</v>
      </c>
      <c r="H10" s="26" t="s">
        <v>129</v>
      </c>
      <c r="I10" s="49" t="s">
        <v>321</v>
      </c>
      <c r="J10" s="50" t="s">
        <v>198</v>
      </c>
      <c r="K10" s="50">
        <v>1</v>
      </c>
      <c r="L10" s="50" t="s">
        <v>54</v>
      </c>
      <c r="M10" s="54" t="s">
        <v>192</v>
      </c>
      <c r="N10" s="54" t="s">
        <v>193</v>
      </c>
      <c r="O10" s="50">
        <v>1450</v>
      </c>
      <c r="P10" s="50">
        <v>1450</v>
      </c>
      <c r="Q10" s="50">
        <v>810</v>
      </c>
      <c r="R10" s="78">
        <f>S10+T10+U10+V10+W10</f>
        <v>390.347162</v>
      </c>
      <c r="S10" s="81">
        <f>640-249.652838</f>
        <v>390.347162</v>
      </c>
      <c r="T10" s="80"/>
      <c r="U10" s="80"/>
      <c r="V10" s="50"/>
      <c r="W10" s="50"/>
      <c r="X10" s="50"/>
      <c r="Y10" s="50"/>
      <c r="Z10" s="50"/>
      <c r="AA10" s="50"/>
      <c r="AB10" s="26" t="s">
        <v>316</v>
      </c>
      <c r="AC10" s="26"/>
    </row>
    <row r="11" s="7" customFormat="1" ht="131.25" spans="1:30">
      <c r="A11" s="26">
        <v>4</v>
      </c>
      <c r="B11" s="26" t="s">
        <v>322</v>
      </c>
      <c r="C11" s="26" t="s">
        <v>323</v>
      </c>
      <c r="D11" s="26" t="s">
        <v>77</v>
      </c>
      <c r="E11" s="26" t="s">
        <v>78</v>
      </c>
      <c r="F11" s="26" t="s">
        <v>319</v>
      </c>
      <c r="G11" s="26" t="s">
        <v>320</v>
      </c>
      <c r="H11" s="26" t="s">
        <v>324</v>
      </c>
      <c r="I11" s="26" t="s">
        <v>325</v>
      </c>
      <c r="J11" s="26" t="s">
        <v>198</v>
      </c>
      <c r="K11" s="26">
        <v>1</v>
      </c>
      <c r="L11" s="26" t="s">
        <v>54</v>
      </c>
      <c r="M11" s="26" t="s">
        <v>192</v>
      </c>
      <c r="N11" s="26" t="s">
        <v>193</v>
      </c>
      <c r="O11" s="26">
        <v>2470</v>
      </c>
      <c r="P11" s="26">
        <v>2470</v>
      </c>
      <c r="Q11" s="26">
        <v>1721.68</v>
      </c>
      <c r="R11" s="78">
        <f>S11+T11+U11+V11+W11</f>
        <v>387.925659</v>
      </c>
      <c r="S11" s="82">
        <f>748.32-360.394341</f>
        <v>387.925659</v>
      </c>
      <c r="T11" s="83"/>
      <c r="U11" s="83"/>
      <c r="V11" s="51"/>
      <c r="W11" s="51"/>
      <c r="X11" s="51"/>
      <c r="Y11" s="51"/>
      <c r="Z11" s="26"/>
      <c r="AA11" s="26"/>
      <c r="AB11" s="26" t="s">
        <v>316</v>
      </c>
      <c r="AC11" s="26"/>
      <c r="AD11" s="5"/>
    </row>
    <row r="12" s="6" customFormat="1" ht="137" customHeight="1" spans="1:29">
      <c r="A12" s="26">
        <v>5</v>
      </c>
      <c r="B12" s="26" t="s">
        <v>452</v>
      </c>
      <c r="C12" s="26" t="s">
        <v>453</v>
      </c>
      <c r="D12" s="26" t="s">
        <v>47</v>
      </c>
      <c r="E12" s="26" t="s">
        <v>201</v>
      </c>
      <c r="F12" s="26" t="s">
        <v>49</v>
      </c>
      <c r="G12" s="26" t="s">
        <v>454</v>
      </c>
      <c r="H12" s="26" t="s">
        <v>324</v>
      </c>
      <c r="I12" s="26" t="s">
        <v>455</v>
      </c>
      <c r="J12" s="55" t="s">
        <v>456</v>
      </c>
      <c r="K12" s="56">
        <v>60</v>
      </c>
      <c r="L12" s="26" t="s">
        <v>54</v>
      </c>
      <c r="M12" s="26" t="s">
        <v>214</v>
      </c>
      <c r="N12" s="26" t="s">
        <v>215</v>
      </c>
      <c r="O12" s="55">
        <v>1625.71</v>
      </c>
      <c r="P12" s="55">
        <v>1625.71</v>
      </c>
      <c r="Q12" s="26"/>
      <c r="R12" s="78">
        <f>S12+T12+U12+V12+W12</f>
        <v>586</v>
      </c>
      <c r="S12" s="81">
        <v>586</v>
      </c>
      <c r="T12" s="83"/>
      <c r="U12" s="30"/>
      <c r="V12" s="51"/>
      <c r="W12" s="51"/>
      <c r="X12" s="51"/>
      <c r="Y12" s="51"/>
      <c r="Z12" s="26"/>
      <c r="AA12" s="26"/>
      <c r="AB12" s="26" t="s">
        <v>458</v>
      </c>
      <c r="AC12" s="26"/>
    </row>
    <row r="13" s="8" customFormat="1" ht="97" customHeight="1" spans="1:29">
      <c r="A13" s="26">
        <v>6</v>
      </c>
      <c r="B13" s="29" t="s">
        <v>425</v>
      </c>
      <c r="C13" s="29" t="s">
        <v>426</v>
      </c>
      <c r="D13" s="26" t="s">
        <v>47</v>
      </c>
      <c r="E13" s="26" t="s">
        <v>201</v>
      </c>
      <c r="F13" s="29" t="s">
        <v>427</v>
      </c>
      <c r="G13" s="29" t="s">
        <v>50</v>
      </c>
      <c r="H13" s="27" t="s">
        <v>428</v>
      </c>
      <c r="I13" s="57" t="s">
        <v>429</v>
      </c>
      <c r="J13" s="29" t="s">
        <v>213</v>
      </c>
      <c r="K13" s="29" t="s">
        <v>430</v>
      </c>
      <c r="L13" s="50" t="s">
        <v>54</v>
      </c>
      <c r="M13" s="29" t="s">
        <v>214</v>
      </c>
      <c r="N13" s="26" t="s">
        <v>215</v>
      </c>
      <c r="O13" s="53">
        <v>756.2</v>
      </c>
      <c r="P13" s="53">
        <v>756.2</v>
      </c>
      <c r="Q13" s="29"/>
      <c r="R13" s="78">
        <f t="shared" ref="R13:R35" si="2">S13+T13+U13+V13+W13</f>
        <v>711.423671</v>
      </c>
      <c r="S13" s="84">
        <f>756.2-44.776329</f>
        <v>711.423671</v>
      </c>
      <c r="T13" s="30"/>
      <c r="U13" s="30"/>
      <c r="V13" s="29"/>
      <c r="W13" s="29"/>
      <c r="X13" s="29"/>
      <c r="Y13" s="29"/>
      <c r="Z13" s="29"/>
      <c r="AA13" s="29"/>
      <c r="AB13" s="29" t="s">
        <v>216</v>
      </c>
      <c r="AC13" s="29"/>
    </row>
    <row r="14" s="8" customFormat="1" ht="97" customHeight="1" spans="1:29">
      <c r="A14" s="26">
        <v>7</v>
      </c>
      <c r="B14" s="29" t="s">
        <v>437</v>
      </c>
      <c r="C14" s="26" t="s">
        <v>438</v>
      </c>
      <c r="D14" s="26" t="s">
        <v>47</v>
      </c>
      <c r="E14" s="26" t="s">
        <v>201</v>
      </c>
      <c r="F14" s="29" t="s">
        <v>427</v>
      </c>
      <c r="G14" s="29" t="s">
        <v>50</v>
      </c>
      <c r="H14" s="27" t="s">
        <v>439</v>
      </c>
      <c r="I14" s="57" t="s">
        <v>440</v>
      </c>
      <c r="J14" s="29" t="s">
        <v>213</v>
      </c>
      <c r="K14" s="29" t="s">
        <v>630</v>
      </c>
      <c r="L14" s="50" t="s">
        <v>54</v>
      </c>
      <c r="M14" s="29" t="s">
        <v>214</v>
      </c>
      <c r="N14" s="26" t="s">
        <v>215</v>
      </c>
      <c r="O14" s="53">
        <v>794</v>
      </c>
      <c r="P14" s="50">
        <v>794</v>
      </c>
      <c r="Q14" s="29"/>
      <c r="R14" s="78">
        <f t="shared" si="2"/>
        <v>750.132677</v>
      </c>
      <c r="S14" s="81">
        <f>794-43.867323</f>
        <v>750.132677</v>
      </c>
      <c r="T14" s="30"/>
      <c r="U14" s="30"/>
      <c r="V14" s="29"/>
      <c r="W14" s="29"/>
      <c r="X14" s="29"/>
      <c r="Y14" s="29"/>
      <c r="Z14" s="29"/>
      <c r="AA14" s="29"/>
      <c r="AB14" s="29" t="s">
        <v>216</v>
      </c>
      <c r="AC14" s="29"/>
    </row>
    <row r="15" s="8" customFormat="1" ht="97" customHeight="1" spans="1:29">
      <c r="A15" s="26">
        <v>8</v>
      </c>
      <c r="B15" s="29" t="s">
        <v>442</v>
      </c>
      <c r="C15" s="26" t="s">
        <v>443</v>
      </c>
      <c r="D15" s="26" t="s">
        <v>47</v>
      </c>
      <c r="E15" s="26" t="s">
        <v>201</v>
      </c>
      <c r="F15" s="29" t="s">
        <v>427</v>
      </c>
      <c r="G15" s="29" t="s">
        <v>50</v>
      </c>
      <c r="H15" s="27" t="s">
        <v>444</v>
      </c>
      <c r="I15" s="57" t="s">
        <v>445</v>
      </c>
      <c r="J15" s="29" t="s">
        <v>213</v>
      </c>
      <c r="K15" s="29" t="s">
        <v>446</v>
      </c>
      <c r="L15" s="50" t="s">
        <v>54</v>
      </c>
      <c r="M15" s="29" t="s">
        <v>214</v>
      </c>
      <c r="N15" s="26" t="s">
        <v>215</v>
      </c>
      <c r="O15" s="53">
        <v>595</v>
      </c>
      <c r="P15" s="50">
        <v>595</v>
      </c>
      <c r="Q15" s="29"/>
      <c r="R15" s="78">
        <f t="shared" si="2"/>
        <v>568.981411</v>
      </c>
      <c r="S15" s="81">
        <f>595-26.018589</f>
        <v>568.981411</v>
      </c>
      <c r="T15" s="30"/>
      <c r="U15" s="30"/>
      <c r="V15" s="29"/>
      <c r="W15" s="29"/>
      <c r="X15" s="29"/>
      <c r="Y15" s="29"/>
      <c r="Z15" s="29"/>
      <c r="AA15" s="29"/>
      <c r="AB15" s="29" t="s">
        <v>216</v>
      </c>
      <c r="AC15" s="29"/>
    </row>
    <row r="16" s="8" customFormat="1" ht="97" customHeight="1" spans="1:29">
      <c r="A16" s="26">
        <v>9</v>
      </c>
      <c r="B16" s="29" t="s">
        <v>447</v>
      </c>
      <c r="C16" s="26" t="s">
        <v>448</v>
      </c>
      <c r="D16" s="26" t="s">
        <v>47</v>
      </c>
      <c r="E16" s="26" t="s">
        <v>201</v>
      </c>
      <c r="F16" s="29" t="s">
        <v>427</v>
      </c>
      <c r="G16" s="29" t="s">
        <v>50</v>
      </c>
      <c r="H16" s="27" t="s">
        <v>449</v>
      </c>
      <c r="I16" s="57" t="s">
        <v>450</v>
      </c>
      <c r="J16" s="29" t="s">
        <v>213</v>
      </c>
      <c r="K16" s="29" t="s">
        <v>451</v>
      </c>
      <c r="L16" s="29" t="s">
        <v>54</v>
      </c>
      <c r="M16" s="29" t="s">
        <v>214</v>
      </c>
      <c r="N16" s="26" t="s">
        <v>215</v>
      </c>
      <c r="O16" s="53">
        <v>390</v>
      </c>
      <c r="P16" s="50">
        <v>390</v>
      </c>
      <c r="Q16" s="29"/>
      <c r="R16" s="78">
        <f t="shared" si="2"/>
        <v>356.427984</v>
      </c>
      <c r="S16" s="81">
        <f>390-33.572016</f>
        <v>356.427984</v>
      </c>
      <c r="T16" s="30"/>
      <c r="U16" s="30"/>
      <c r="V16" s="29"/>
      <c r="W16" s="29"/>
      <c r="X16" s="29"/>
      <c r="Y16" s="29"/>
      <c r="Z16" s="29"/>
      <c r="AA16" s="29"/>
      <c r="AB16" s="29" t="s">
        <v>216</v>
      </c>
      <c r="AC16" s="29"/>
    </row>
    <row r="17" s="9" customFormat="1" ht="162" customHeight="1" spans="1:29">
      <c r="A17" s="26">
        <v>10</v>
      </c>
      <c r="B17" s="29" t="s">
        <v>432</v>
      </c>
      <c r="C17" s="29" t="s">
        <v>433</v>
      </c>
      <c r="D17" s="26" t="s">
        <v>47</v>
      </c>
      <c r="E17" s="26" t="s">
        <v>201</v>
      </c>
      <c r="F17" s="26" t="s">
        <v>427</v>
      </c>
      <c r="G17" s="29" t="s">
        <v>50</v>
      </c>
      <c r="H17" s="29" t="s">
        <v>434</v>
      </c>
      <c r="I17" s="29" t="s">
        <v>435</v>
      </c>
      <c r="J17" s="29" t="s">
        <v>213</v>
      </c>
      <c r="K17" s="53">
        <v>6.519</v>
      </c>
      <c r="L17" s="29" t="s">
        <v>54</v>
      </c>
      <c r="M17" s="50" t="s">
        <v>214</v>
      </c>
      <c r="N17" s="26" t="s">
        <v>215</v>
      </c>
      <c r="O17" s="29">
        <v>584.5</v>
      </c>
      <c r="P17" s="53">
        <v>584.5</v>
      </c>
      <c r="Q17" s="50"/>
      <c r="R17" s="78">
        <f t="shared" si="2"/>
        <v>539.675867</v>
      </c>
      <c r="S17" s="84">
        <f>584.5-44.824133</f>
        <v>539.675867</v>
      </c>
      <c r="T17" s="85"/>
      <c r="U17" s="30"/>
      <c r="V17" s="29"/>
      <c r="W17" s="29"/>
      <c r="X17" s="29"/>
      <c r="Y17" s="29"/>
      <c r="Z17" s="29"/>
      <c r="AA17" s="29"/>
      <c r="AB17" s="29" t="s">
        <v>216</v>
      </c>
      <c r="AC17" s="26"/>
    </row>
    <row r="18" s="6" customFormat="1" ht="112.5" spans="1:29">
      <c r="A18" s="26">
        <v>11</v>
      </c>
      <c r="B18" s="26" t="s">
        <v>409</v>
      </c>
      <c r="C18" s="26" t="s">
        <v>410</v>
      </c>
      <c r="D18" s="26" t="s">
        <v>47</v>
      </c>
      <c r="E18" s="26" t="s">
        <v>201</v>
      </c>
      <c r="F18" s="26" t="s">
        <v>49</v>
      </c>
      <c r="G18" s="26" t="s">
        <v>50</v>
      </c>
      <c r="H18" s="26" t="s">
        <v>411</v>
      </c>
      <c r="I18" s="49" t="s">
        <v>412</v>
      </c>
      <c r="J18" s="26" t="s">
        <v>344</v>
      </c>
      <c r="K18" s="26" t="s">
        <v>413</v>
      </c>
      <c r="L18" s="50" t="s">
        <v>346</v>
      </c>
      <c r="M18" s="29" t="s">
        <v>214</v>
      </c>
      <c r="N18" s="50" t="s">
        <v>414</v>
      </c>
      <c r="O18" s="50">
        <v>330</v>
      </c>
      <c r="P18" s="50">
        <v>330</v>
      </c>
      <c r="Q18" s="50"/>
      <c r="R18" s="78">
        <f t="shared" si="2"/>
        <v>308.38587</v>
      </c>
      <c r="S18" s="81">
        <f>330-21.61413</f>
        <v>308.38587</v>
      </c>
      <c r="T18" s="80"/>
      <c r="U18" s="80"/>
      <c r="V18" s="50"/>
      <c r="W18" s="50"/>
      <c r="X18" s="50"/>
      <c r="Y18" s="50"/>
      <c r="Z18" s="50"/>
      <c r="AA18" s="50"/>
      <c r="AB18" s="26" t="s">
        <v>216</v>
      </c>
      <c r="AC18" s="26"/>
    </row>
    <row r="19" s="6" customFormat="1" ht="131.25" spans="1:30">
      <c r="A19" s="26">
        <v>12</v>
      </c>
      <c r="B19" s="26" t="s">
        <v>396</v>
      </c>
      <c r="C19" s="29" t="s">
        <v>397</v>
      </c>
      <c r="D19" s="26" t="s">
        <v>47</v>
      </c>
      <c r="E19" s="26" t="s">
        <v>398</v>
      </c>
      <c r="F19" s="26" t="s">
        <v>49</v>
      </c>
      <c r="G19" s="26" t="s">
        <v>50</v>
      </c>
      <c r="H19" s="26" t="s">
        <v>399</v>
      </c>
      <c r="I19" s="53" t="s">
        <v>400</v>
      </c>
      <c r="J19" s="26" t="s">
        <v>198</v>
      </c>
      <c r="K19" s="26">
        <v>1</v>
      </c>
      <c r="L19" s="50" t="s">
        <v>54</v>
      </c>
      <c r="M19" s="50" t="s">
        <v>347</v>
      </c>
      <c r="N19" s="50" t="s">
        <v>348</v>
      </c>
      <c r="O19" s="58">
        <v>6846.18</v>
      </c>
      <c r="P19" s="50">
        <v>4100</v>
      </c>
      <c r="Q19" s="58"/>
      <c r="R19" s="78">
        <f t="shared" si="2"/>
        <v>3905.915776</v>
      </c>
      <c r="S19" s="81">
        <f>4100-194.084224</f>
        <v>3905.915776</v>
      </c>
      <c r="T19" s="86"/>
      <c r="U19" s="30"/>
      <c r="V19" s="50"/>
      <c r="W19" s="50"/>
      <c r="X19" s="50"/>
      <c r="Y19" s="62">
        <v>2746.18</v>
      </c>
      <c r="Z19" s="60"/>
      <c r="AA19" s="62">
        <v>2746.18</v>
      </c>
      <c r="AB19" s="26" t="s">
        <v>401</v>
      </c>
      <c r="AC19" s="26"/>
      <c r="AD19" s="10"/>
    </row>
    <row r="20" s="6" customFormat="1" ht="228" spans="1:29">
      <c r="A20" s="26">
        <v>13</v>
      </c>
      <c r="B20" s="26" t="s">
        <v>391</v>
      </c>
      <c r="C20" s="31" t="s">
        <v>392</v>
      </c>
      <c r="D20" s="26" t="s">
        <v>47</v>
      </c>
      <c r="E20" s="26" t="s">
        <v>201</v>
      </c>
      <c r="F20" s="26" t="s">
        <v>49</v>
      </c>
      <c r="G20" s="26" t="s">
        <v>50</v>
      </c>
      <c r="H20" s="27" t="s">
        <v>393</v>
      </c>
      <c r="I20" s="59" t="s">
        <v>394</v>
      </c>
      <c r="J20" s="53" t="s">
        <v>380</v>
      </c>
      <c r="K20" s="26">
        <v>1</v>
      </c>
      <c r="L20" s="29" t="s">
        <v>54</v>
      </c>
      <c r="M20" s="26" t="s">
        <v>347</v>
      </c>
      <c r="N20" s="50" t="s">
        <v>348</v>
      </c>
      <c r="O20" s="51">
        <v>2281.77</v>
      </c>
      <c r="P20" s="51">
        <v>2281.77</v>
      </c>
      <c r="Q20" s="50"/>
      <c r="R20" s="78">
        <f t="shared" si="2"/>
        <v>2212.26364875</v>
      </c>
      <c r="S20" s="79">
        <f>884.37868675-64.17828</f>
        <v>820.20040675</v>
      </c>
      <c r="T20" s="79">
        <f>1038.25+31.05249+23.010752</f>
        <v>1092.313242</v>
      </c>
      <c r="U20" s="85">
        <v>299.75</v>
      </c>
      <c r="V20" s="50"/>
      <c r="W20" s="50"/>
      <c r="X20" s="50"/>
      <c r="Y20" s="50"/>
      <c r="Z20" s="50"/>
      <c r="AA20" s="26"/>
      <c r="AB20" s="49" t="s">
        <v>395</v>
      </c>
      <c r="AC20" s="26"/>
    </row>
    <row r="21" s="6" customFormat="1" ht="135" customHeight="1" spans="1:29">
      <c r="A21" s="26">
        <v>14</v>
      </c>
      <c r="B21" s="28" t="s">
        <v>383</v>
      </c>
      <c r="C21" s="31" t="s">
        <v>384</v>
      </c>
      <c r="D21" s="26" t="s">
        <v>47</v>
      </c>
      <c r="E21" s="26" t="s">
        <v>201</v>
      </c>
      <c r="F21" s="26" t="s">
        <v>49</v>
      </c>
      <c r="G21" s="32" t="s">
        <v>50</v>
      </c>
      <c r="H21" s="29" t="s">
        <v>385</v>
      </c>
      <c r="I21" s="59" t="s">
        <v>386</v>
      </c>
      <c r="J21" s="26" t="s">
        <v>380</v>
      </c>
      <c r="K21" s="26">
        <v>0.5</v>
      </c>
      <c r="L21" s="29" t="s">
        <v>54</v>
      </c>
      <c r="M21" s="60" t="s">
        <v>347</v>
      </c>
      <c r="N21" s="60" t="s">
        <v>348</v>
      </c>
      <c r="O21" s="58">
        <v>1250</v>
      </c>
      <c r="P21" s="50">
        <v>1250</v>
      </c>
      <c r="Q21" s="58"/>
      <c r="R21" s="78">
        <f t="shared" si="2"/>
        <v>1191.014508</v>
      </c>
      <c r="S21" s="79">
        <f>626.9-58.985492</f>
        <v>567.914508</v>
      </c>
      <c r="T21" s="80"/>
      <c r="U21" s="85">
        <v>623.1</v>
      </c>
      <c r="V21" s="50"/>
      <c r="W21" s="50"/>
      <c r="X21" s="50"/>
      <c r="Y21" s="60"/>
      <c r="Z21" s="60"/>
      <c r="AA21" s="60"/>
      <c r="AB21" s="32" t="s">
        <v>387</v>
      </c>
      <c r="AC21" s="26"/>
    </row>
    <row r="22" s="6" customFormat="1" ht="112.5" spans="1:30">
      <c r="A22" s="26">
        <v>15</v>
      </c>
      <c r="B22" s="26" t="s">
        <v>340</v>
      </c>
      <c r="C22" s="26" t="s">
        <v>341</v>
      </c>
      <c r="D22" s="26" t="s">
        <v>47</v>
      </c>
      <c r="E22" s="26" t="s">
        <v>201</v>
      </c>
      <c r="F22" s="26" t="s">
        <v>49</v>
      </c>
      <c r="G22" s="26" t="s">
        <v>50</v>
      </c>
      <c r="H22" s="26" t="s">
        <v>342</v>
      </c>
      <c r="I22" s="61" t="s">
        <v>343</v>
      </c>
      <c r="J22" s="53" t="s">
        <v>344</v>
      </c>
      <c r="K22" s="53" t="s">
        <v>345</v>
      </c>
      <c r="L22" s="50" t="s">
        <v>346</v>
      </c>
      <c r="M22" s="50" t="s">
        <v>347</v>
      </c>
      <c r="N22" s="50" t="s">
        <v>348</v>
      </c>
      <c r="O22" s="29">
        <v>370</v>
      </c>
      <c r="P22" s="29">
        <v>370</v>
      </c>
      <c r="Q22" s="50"/>
      <c r="R22" s="78">
        <f t="shared" si="2"/>
        <v>355.286161</v>
      </c>
      <c r="S22" s="81">
        <f>370-14.713839</f>
        <v>355.286161</v>
      </c>
      <c r="T22" s="80"/>
      <c r="U22" s="80"/>
      <c r="V22" s="50"/>
      <c r="W22" s="50"/>
      <c r="X22" s="50"/>
      <c r="Y22" s="50"/>
      <c r="Z22" s="50"/>
      <c r="AA22" s="50"/>
      <c r="AB22" s="49" t="s">
        <v>216</v>
      </c>
      <c r="AC22" s="26"/>
      <c r="AD22" s="5"/>
    </row>
    <row r="23" s="10" customFormat="1" ht="150" spans="1:30">
      <c r="A23" s="26">
        <v>16</v>
      </c>
      <c r="B23" s="26" t="s">
        <v>349</v>
      </c>
      <c r="C23" s="26" t="s">
        <v>350</v>
      </c>
      <c r="D23" s="26" t="s">
        <v>47</v>
      </c>
      <c r="E23" s="26" t="s">
        <v>201</v>
      </c>
      <c r="F23" s="26" t="s">
        <v>49</v>
      </c>
      <c r="G23" s="26" t="s">
        <v>50</v>
      </c>
      <c r="H23" s="26" t="s">
        <v>351</v>
      </c>
      <c r="I23" s="61" t="s">
        <v>352</v>
      </c>
      <c r="J23" s="53" t="s">
        <v>344</v>
      </c>
      <c r="K23" s="53" t="s">
        <v>353</v>
      </c>
      <c r="L23" s="50" t="s">
        <v>346</v>
      </c>
      <c r="M23" s="50" t="s">
        <v>347</v>
      </c>
      <c r="N23" s="50" t="s">
        <v>348</v>
      </c>
      <c r="O23" s="29">
        <v>370</v>
      </c>
      <c r="P23" s="29">
        <v>370</v>
      </c>
      <c r="Q23" s="50"/>
      <c r="R23" s="78">
        <f t="shared" si="2"/>
        <v>355.276235</v>
      </c>
      <c r="S23" s="81">
        <f>370-14.723765</f>
        <v>355.276235</v>
      </c>
      <c r="T23" s="80"/>
      <c r="U23" s="80"/>
      <c r="V23" s="50"/>
      <c r="W23" s="50"/>
      <c r="X23" s="50"/>
      <c r="Y23" s="50"/>
      <c r="Z23" s="50"/>
      <c r="AA23" s="50"/>
      <c r="AB23" s="49" t="s">
        <v>354</v>
      </c>
      <c r="AC23" s="26"/>
      <c r="AD23" s="6"/>
    </row>
    <row r="24" s="6" customFormat="1" ht="150" spans="1:29">
      <c r="A24" s="26">
        <v>17</v>
      </c>
      <c r="B24" s="26" t="s">
        <v>355</v>
      </c>
      <c r="C24" s="26" t="s">
        <v>356</v>
      </c>
      <c r="D24" s="26" t="s">
        <v>47</v>
      </c>
      <c r="E24" s="26" t="s">
        <v>201</v>
      </c>
      <c r="F24" s="26" t="s">
        <v>49</v>
      </c>
      <c r="G24" s="26" t="s">
        <v>50</v>
      </c>
      <c r="H24" s="26" t="s">
        <v>190</v>
      </c>
      <c r="I24" s="61" t="s">
        <v>357</v>
      </c>
      <c r="J24" s="53" t="s">
        <v>344</v>
      </c>
      <c r="K24" s="53" t="s">
        <v>358</v>
      </c>
      <c r="L24" s="50" t="s">
        <v>346</v>
      </c>
      <c r="M24" s="50" t="s">
        <v>347</v>
      </c>
      <c r="N24" s="50" t="s">
        <v>348</v>
      </c>
      <c r="O24" s="29">
        <v>360</v>
      </c>
      <c r="P24" s="29">
        <v>360</v>
      </c>
      <c r="Q24" s="50"/>
      <c r="R24" s="78">
        <f t="shared" si="2"/>
        <v>340.770881</v>
      </c>
      <c r="S24" s="81">
        <f>360-19.229119</f>
        <v>340.770881</v>
      </c>
      <c r="T24" s="83"/>
      <c r="U24" s="83"/>
      <c r="V24" s="51"/>
      <c r="W24" s="51"/>
      <c r="X24" s="51"/>
      <c r="Y24" s="51"/>
      <c r="Z24" s="50"/>
      <c r="AA24" s="50"/>
      <c r="AB24" s="49" t="s">
        <v>354</v>
      </c>
      <c r="AC24" s="26"/>
    </row>
    <row r="25" s="6" customFormat="1" ht="141" customHeight="1" spans="1:29">
      <c r="A25" s="26">
        <v>18</v>
      </c>
      <c r="B25" s="26" t="s">
        <v>359</v>
      </c>
      <c r="C25" s="26" t="s">
        <v>360</v>
      </c>
      <c r="D25" s="26" t="s">
        <v>47</v>
      </c>
      <c r="E25" s="26" t="s">
        <v>201</v>
      </c>
      <c r="F25" s="26" t="s">
        <v>49</v>
      </c>
      <c r="G25" s="26" t="s">
        <v>50</v>
      </c>
      <c r="H25" s="26" t="s">
        <v>361</v>
      </c>
      <c r="I25" s="49" t="s">
        <v>362</v>
      </c>
      <c r="J25" s="26" t="s">
        <v>213</v>
      </c>
      <c r="K25" s="26">
        <v>20.33</v>
      </c>
      <c r="L25" s="50" t="s">
        <v>54</v>
      </c>
      <c r="M25" s="29" t="s">
        <v>347</v>
      </c>
      <c r="N25" s="50" t="s">
        <v>348</v>
      </c>
      <c r="O25" s="50">
        <v>980</v>
      </c>
      <c r="P25" s="50">
        <v>980</v>
      </c>
      <c r="Q25" s="50"/>
      <c r="R25" s="78">
        <f t="shared" si="2"/>
        <v>933.501076</v>
      </c>
      <c r="S25" s="81">
        <f>980-46.498924</f>
        <v>933.501076</v>
      </c>
      <c r="T25" s="80"/>
      <c r="U25" s="80"/>
      <c r="V25" s="50"/>
      <c r="W25" s="50"/>
      <c r="X25" s="50"/>
      <c r="Y25" s="50"/>
      <c r="Z25" s="50"/>
      <c r="AA25" s="50"/>
      <c r="AB25" s="26" t="s">
        <v>364</v>
      </c>
      <c r="AC25" s="26"/>
    </row>
    <row r="26" s="6" customFormat="1" ht="157" customHeight="1" spans="1:29">
      <c r="A26" s="26">
        <v>19</v>
      </c>
      <c r="B26" s="26" t="s">
        <v>365</v>
      </c>
      <c r="C26" s="26" t="s">
        <v>366</v>
      </c>
      <c r="D26" s="26" t="s">
        <v>47</v>
      </c>
      <c r="E26" s="26" t="s">
        <v>201</v>
      </c>
      <c r="F26" s="26" t="s">
        <v>49</v>
      </c>
      <c r="G26" s="26" t="s">
        <v>50</v>
      </c>
      <c r="H26" s="26" t="s">
        <v>367</v>
      </c>
      <c r="I26" s="49" t="s">
        <v>368</v>
      </c>
      <c r="J26" s="26" t="s">
        <v>213</v>
      </c>
      <c r="K26" s="26">
        <v>59.78</v>
      </c>
      <c r="L26" s="50" t="s">
        <v>54</v>
      </c>
      <c r="M26" s="29" t="s">
        <v>347</v>
      </c>
      <c r="N26" s="50" t="s">
        <v>348</v>
      </c>
      <c r="O26" s="50">
        <v>1200</v>
      </c>
      <c r="P26" s="50">
        <v>1200</v>
      </c>
      <c r="Q26" s="50"/>
      <c r="R26" s="78">
        <f t="shared" si="2"/>
        <v>1159.326544</v>
      </c>
      <c r="S26" s="81">
        <f>1200-40.673456</f>
        <v>1159.326544</v>
      </c>
      <c r="T26" s="80"/>
      <c r="U26" s="80"/>
      <c r="V26" s="50"/>
      <c r="W26" s="50"/>
      <c r="X26" s="50"/>
      <c r="Y26" s="50"/>
      <c r="Z26" s="50"/>
      <c r="AA26" s="50"/>
      <c r="AB26" s="26" t="s">
        <v>369</v>
      </c>
      <c r="AC26" s="26"/>
    </row>
    <row r="27" s="7" customFormat="1" ht="112.5" spans="1:30">
      <c r="A27" s="26">
        <v>20</v>
      </c>
      <c r="B27" s="26" t="s">
        <v>501</v>
      </c>
      <c r="C27" s="26" t="s">
        <v>502</v>
      </c>
      <c r="D27" s="26" t="s">
        <v>47</v>
      </c>
      <c r="E27" s="26" t="s">
        <v>201</v>
      </c>
      <c r="F27" s="26" t="s">
        <v>49</v>
      </c>
      <c r="G27" s="26" t="s">
        <v>50</v>
      </c>
      <c r="H27" s="26" t="s">
        <v>185</v>
      </c>
      <c r="I27" s="49" t="s">
        <v>637</v>
      </c>
      <c r="J27" s="26" t="s">
        <v>291</v>
      </c>
      <c r="K27" s="26">
        <v>9191</v>
      </c>
      <c r="L27" s="26" t="s">
        <v>346</v>
      </c>
      <c r="M27" s="26" t="s">
        <v>485</v>
      </c>
      <c r="N27" s="26" t="s">
        <v>486</v>
      </c>
      <c r="O27" s="26">
        <v>380</v>
      </c>
      <c r="P27" s="26">
        <v>380</v>
      </c>
      <c r="Q27" s="26"/>
      <c r="R27" s="78">
        <f t="shared" si="2"/>
        <v>353.891909</v>
      </c>
      <c r="S27" s="79">
        <v>353.891909</v>
      </c>
      <c r="T27" s="83"/>
      <c r="U27" s="83"/>
      <c r="V27" s="51"/>
      <c r="W27" s="51"/>
      <c r="X27" s="51"/>
      <c r="Y27" s="51"/>
      <c r="Z27" s="26"/>
      <c r="AA27" s="26"/>
      <c r="AB27" s="26" t="s">
        <v>216</v>
      </c>
      <c r="AC27" s="26"/>
      <c r="AD27" s="6"/>
    </row>
    <row r="28" s="6" customFormat="1" ht="139" customHeight="1" spans="1:29">
      <c r="A28" s="26">
        <v>21</v>
      </c>
      <c r="B28" s="28" t="s">
        <v>504</v>
      </c>
      <c r="C28" s="32" t="s">
        <v>505</v>
      </c>
      <c r="D28" s="26" t="s">
        <v>47</v>
      </c>
      <c r="E28" s="26" t="s">
        <v>201</v>
      </c>
      <c r="F28" s="26" t="s">
        <v>49</v>
      </c>
      <c r="G28" s="32" t="s">
        <v>50</v>
      </c>
      <c r="H28" s="26" t="s">
        <v>185</v>
      </c>
      <c r="I28" s="32" t="s">
        <v>506</v>
      </c>
      <c r="J28" s="26" t="s">
        <v>291</v>
      </c>
      <c r="K28" s="26">
        <v>9008</v>
      </c>
      <c r="L28" s="29" t="s">
        <v>346</v>
      </c>
      <c r="M28" s="60" t="s">
        <v>485</v>
      </c>
      <c r="N28" s="60" t="s">
        <v>486</v>
      </c>
      <c r="O28" s="62">
        <v>380</v>
      </c>
      <c r="P28" s="62">
        <v>380</v>
      </c>
      <c r="Q28" s="62"/>
      <c r="R28" s="78">
        <f t="shared" si="2"/>
        <v>334.848818</v>
      </c>
      <c r="S28" s="79">
        <v>334.848818</v>
      </c>
      <c r="T28" s="80"/>
      <c r="U28" s="80"/>
      <c r="V28" s="50"/>
      <c r="W28" s="50"/>
      <c r="X28" s="50"/>
      <c r="Y28" s="60"/>
      <c r="Z28" s="60"/>
      <c r="AA28" s="60"/>
      <c r="AB28" s="32" t="s">
        <v>216</v>
      </c>
      <c r="AC28" s="26"/>
    </row>
    <row r="29" s="6" customFormat="1" ht="162" customHeight="1" spans="1:30">
      <c r="A29" s="26">
        <v>22</v>
      </c>
      <c r="B29" s="26" t="s">
        <v>582</v>
      </c>
      <c r="C29" s="26" t="s">
        <v>583</v>
      </c>
      <c r="D29" s="26" t="s">
        <v>584</v>
      </c>
      <c r="E29" s="26" t="s">
        <v>585</v>
      </c>
      <c r="F29" s="26" t="s">
        <v>49</v>
      </c>
      <c r="G29" s="26" t="s">
        <v>69</v>
      </c>
      <c r="H29" s="26" t="s">
        <v>271</v>
      </c>
      <c r="I29" s="49" t="s">
        <v>586</v>
      </c>
      <c r="J29" s="26" t="s">
        <v>467</v>
      </c>
      <c r="K29" s="26">
        <v>6500</v>
      </c>
      <c r="L29" s="50" t="s">
        <v>54</v>
      </c>
      <c r="M29" s="50" t="s">
        <v>587</v>
      </c>
      <c r="N29" s="50" t="s">
        <v>588</v>
      </c>
      <c r="O29" s="50">
        <v>1950</v>
      </c>
      <c r="P29" s="50">
        <v>1950</v>
      </c>
      <c r="Q29" s="50"/>
      <c r="R29" s="78">
        <f t="shared" si="2"/>
        <v>978.2</v>
      </c>
      <c r="S29" s="84">
        <f>949.8+28.4</f>
        <v>978.2</v>
      </c>
      <c r="T29" s="80"/>
      <c r="U29" s="80"/>
      <c r="V29" s="50"/>
      <c r="W29" s="50"/>
      <c r="X29" s="50"/>
      <c r="Y29" s="50"/>
      <c r="Z29" s="50"/>
      <c r="AA29" s="50"/>
      <c r="AB29" s="26" t="s">
        <v>589</v>
      </c>
      <c r="AC29" s="26"/>
      <c r="AD29" s="5"/>
    </row>
    <row r="30" s="6" customFormat="1" ht="75" spans="1:29">
      <c r="A30" s="26">
        <v>23</v>
      </c>
      <c r="B30" s="26" t="s">
        <v>590</v>
      </c>
      <c r="C30" s="29" t="s">
        <v>591</v>
      </c>
      <c r="D30" s="26" t="s">
        <v>464</v>
      </c>
      <c r="E30" s="26" t="s">
        <v>465</v>
      </c>
      <c r="F30" s="29" t="s">
        <v>49</v>
      </c>
      <c r="G30" s="26" t="s">
        <v>69</v>
      </c>
      <c r="H30" s="26" t="s">
        <v>271</v>
      </c>
      <c r="I30" s="61" t="s">
        <v>592</v>
      </c>
      <c r="J30" s="26" t="s">
        <v>467</v>
      </c>
      <c r="K30" s="26">
        <v>1476</v>
      </c>
      <c r="L30" s="50" t="s">
        <v>54</v>
      </c>
      <c r="M30" s="50" t="s">
        <v>579</v>
      </c>
      <c r="N30" s="50" t="s">
        <v>580</v>
      </c>
      <c r="O30" s="53">
        <v>3041.28</v>
      </c>
      <c r="P30" s="53">
        <v>3041.28</v>
      </c>
      <c r="Q30" s="50"/>
      <c r="R30" s="78">
        <f t="shared" si="2"/>
        <v>2287.5</v>
      </c>
      <c r="S30" s="84">
        <v>2287.5</v>
      </c>
      <c r="T30" s="80"/>
      <c r="U30" s="80"/>
      <c r="V30" s="50"/>
      <c r="W30" s="50"/>
      <c r="X30" s="50"/>
      <c r="Y30" s="50"/>
      <c r="Z30" s="50"/>
      <c r="AA30" s="50"/>
      <c r="AB30" s="26" t="s">
        <v>593</v>
      </c>
      <c r="AC30" s="26"/>
    </row>
    <row r="31" s="6" customFormat="1" ht="70" customHeight="1" spans="1:29">
      <c r="A31" s="26">
        <v>24</v>
      </c>
      <c r="B31" s="26" t="s">
        <v>594</v>
      </c>
      <c r="C31" s="29" t="s">
        <v>595</v>
      </c>
      <c r="D31" s="26" t="s">
        <v>464</v>
      </c>
      <c r="E31" s="26" t="s">
        <v>465</v>
      </c>
      <c r="F31" s="29" t="s">
        <v>49</v>
      </c>
      <c r="G31" s="26" t="s">
        <v>596</v>
      </c>
      <c r="H31" s="26" t="s">
        <v>271</v>
      </c>
      <c r="I31" s="61" t="s">
        <v>597</v>
      </c>
      <c r="J31" s="26" t="s">
        <v>467</v>
      </c>
      <c r="K31" s="26">
        <v>1950</v>
      </c>
      <c r="L31" s="50" t="s">
        <v>54</v>
      </c>
      <c r="M31" s="50" t="s">
        <v>579</v>
      </c>
      <c r="N31" s="50" t="s">
        <v>580</v>
      </c>
      <c r="O31" s="53">
        <v>1587.25</v>
      </c>
      <c r="P31" s="53">
        <v>1587.25</v>
      </c>
      <c r="Q31" s="50"/>
      <c r="R31" s="50">
        <f t="shared" si="2"/>
        <v>1476.251342</v>
      </c>
      <c r="S31" s="53">
        <f>635.613847+179.802636+214.67252-4.8549+40.430226+123.163772</f>
        <v>1188.828101</v>
      </c>
      <c r="T31" s="87">
        <f>20.223124+191.769715+71.980902+3.4495</f>
        <v>287.423241</v>
      </c>
      <c r="U31" s="50"/>
      <c r="V31" s="50"/>
      <c r="W31" s="50"/>
      <c r="X31" s="50"/>
      <c r="Y31" s="50"/>
      <c r="Z31" s="50"/>
      <c r="AA31" s="50"/>
      <c r="AB31" s="26" t="s">
        <v>593</v>
      </c>
      <c r="AC31" s="26"/>
    </row>
    <row r="32" s="6" customFormat="1" ht="131.25" spans="1:30">
      <c r="A32" s="26">
        <v>25</v>
      </c>
      <c r="B32" s="26" t="s">
        <v>511</v>
      </c>
      <c r="C32" s="29" t="s">
        <v>512</v>
      </c>
      <c r="D32" s="26" t="s">
        <v>513</v>
      </c>
      <c r="E32" s="26" t="s">
        <v>514</v>
      </c>
      <c r="F32" s="26" t="s">
        <v>49</v>
      </c>
      <c r="G32" s="26" t="s">
        <v>69</v>
      </c>
      <c r="H32" s="26" t="s">
        <v>515</v>
      </c>
      <c r="I32" s="59" t="s">
        <v>516</v>
      </c>
      <c r="J32" s="50" t="s">
        <v>104</v>
      </c>
      <c r="K32" s="50">
        <v>10872</v>
      </c>
      <c r="L32" s="26" t="s">
        <v>105</v>
      </c>
      <c r="M32" s="29" t="s">
        <v>517</v>
      </c>
      <c r="N32" s="54" t="s">
        <v>518</v>
      </c>
      <c r="O32" s="50">
        <v>60</v>
      </c>
      <c r="P32" s="50">
        <v>60</v>
      </c>
      <c r="Q32" s="50"/>
      <c r="R32" s="78">
        <f t="shared" si="2"/>
        <v>47.194944</v>
      </c>
      <c r="S32" s="79">
        <v>47.194944</v>
      </c>
      <c r="T32" s="80"/>
      <c r="U32" s="80"/>
      <c r="V32" s="50"/>
      <c r="W32" s="50"/>
      <c r="X32" s="50"/>
      <c r="Y32" s="50"/>
      <c r="Z32" s="50"/>
      <c r="AA32" s="50"/>
      <c r="AB32" s="32" t="s">
        <v>519</v>
      </c>
      <c r="AC32" s="26"/>
      <c r="AD32" s="5"/>
    </row>
    <row r="33" s="6" customFormat="1" ht="75" spans="1:29">
      <c r="A33" s="26">
        <v>26</v>
      </c>
      <c r="B33" s="26" t="s">
        <v>462</v>
      </c>
      <c r="C33" s="29" t="s">
        <v>463</v>
      </c>
      <c r="D33" s="26" t="s">
        <v>464</v>
      </c>
      <c r="E33" s="26" t="s">
        <v>465</v>
      </c>
      <c r="F33" s="26" t="s">
        <v>49</v>
      </c>
      <c r="G33" s="26" t="s">
        <v>69</v>
      </c>
      <c r="H33" s="26" t="s">
        <v>271</v>
      </c>
      <c r="I33" s="61" t="s">
        <v>466</v>
      </c>
      <c r="J33" s="26" t="s">
        <v>467</v>
      </c>
      <c r="K33" s="26">
        <v>950</v>
      </c>
      <c r="L33" s="50" t="s">
        <v>54</v>
      </c>
      <c r="M33" s="50" t="s">
        <v>265</v>
      </c>
      <c r="N33" s="50" t="s">
        <v>266</v>
      </c>
      <c r="O33" s="50">
        <v>1140</v>
      </c>
      <c r="P33" s="50">
        <v>1140</v>
      </c>
      <c r="Q33" s="50"/>
      <c r="R33" s="78">
        <f t="shared" si="2"/>
        <v>1139.9</v>
      </c>
      <c r="S33" s="80"/>
      <c r="T33" s="81">
        <f>1140-0.1</f>
        <v>1139.9</v>
      </c>
      <c r="U33" s="80"/>
      <c r="V33" s="50"/>
      <c r="W33" s="50"/>
      <c r="X33" s="50"/>
      <c r="Y33" s="50"/>
      <c r="Z33" s="50"/>
      <c r="AA33" s="50"/>
      <c r="AB33" s="26" t="s">
        <v>468</v>
      </c>
      <c r="AC33" s="26"/>
    </row>
    <row r="34" s="7" customFormat="1" ht="131.25" spans="1:30">
      <c r="A34" s="26">
        <v>27</v>
      </c>
      <c r="B34" s="26" t="s">
        <v>469</v>
      </c>
      <c r="C34" s="31" t="s">
        <v>470</v>
      </c>
      <c r="D34" s="26" t="s">
        <v>77</v>
      </c>
      <c r="E34" s="26" t="s">
        <v>262</v>
      </c>
      <c r="F34" s="26" t="s">
        <v>417</v>
      </c>
      <c r="G34" s="32" t="s">
        <v>134</v>
      </c>
      <c r="H34" s="33" t="s">
        <v>471</v>
      </c>
      <c r="I34" s="59" t="s">
        <v>472</v>
      </c>
      <c r="J34" s="26" t="s">
        <v>213</v>
      </c>
      <c r="K34" s="26">
        <v>7.8</v>
      </c>
      <c r="L34" s="50" t="s">
        <v>346</v>
      </c>
      <c r="M34" s="60" t="s">
        <v>265</v>
      </c>
      <c r="N34" s="60" t="s">
        <v>266</v>
      </c>
      <c r="O34" s="58">
        <v>335</v>
      </c>
      <c r="P34" s="50">
        <v>335</v>
      </c>
      <c r="Q34" s="58"/>
      <c r="R34" s="78">
        <f t="shared" si="2"/>
        <v>314.154098</v>
      </c>
      <c r="S34" s="81">
        <f>335-20.845902</f>
        <v>314.154098</v>
      </c>
      <c r="T34" s="80"/>
      <c r="U34" s="30"/>
      <c r="V34" s="50"/>
      <c r="W34" s="50"/>
      <c r="X34" s="50"/>
      <c r="Y34" s="60"/>
      <c r="Z34" s="60"/>
      <c r="AA34" s="95"/>
      <c r="AB34" s="32" t="s">
        <v>267</v>
      </c>
      <c r="AC34" s="32"/>
      <c r="AD34" s="6"/>
    </row>
    <row r="35" s="7" customFormat="1" ht="93.75" spans="1:30">
      <c r="A35" s="26">
        <v>28</v>
      </c>
      <c r="B35" s="28" t="s">
        <v>205</v>
      </c>
      <c r="C35" s="34" t="s">
        <v>206</v>
      </c>
      <c r="D35" s="26" t="s">
        <v>47</v>
      </c>
      <c r="E35" s="26" t="s">
        <v>201</v>
      </c>
      <c r="F35" s="26" t="s">
        <v>49</v>
      </c>
      <c r="G35" s="26" t="s">
        <v>148</v>
      </c>
      <c r="H35" s="35" t="s">
        <v>207</v>
      </c>
      <c r="I35" s="63" t="s">
        <v>208</v>
      </c>
      <c r="J35" s="26" t="s">
        <v>203</v>
      </c>
      <c r="K35" s="26">
        <v>4000</v>
      </c>
      <c r="L35" s="50" t="s">
        <v>54</v>
      </c>
      <c r="M35" s="50" t="s">
        <v>139</v>
      </c>
      <c r="N35" s="50" t="s">
        <v>140</v>
      </c>
      <c r="O35" s="64">
        <v>1009.49</v>
      </c>
      <c r="P35" s="64">
        <v>1009.49</v>
      </c>
      <c r="Q35" s="50"/>
      <c r="R35" s="51">
        <f t="shared" ref="R35:R53" si="3">S35+T35+U35+V35+W35</f>
        <v>959.430129</v>
      </c>
      <c r="S35" s="82">
        <f>984.57-25.139871</f>
        <v>959.430129</v>
      </c>
      <c r="T35" s="80"/>
      <c r="U35" s="80"/>
      <c r="V35" s="50"/>
      <c r="W35" s="50"/>
      <c r="X35" s="50"/>
      <c r="Y35" s="50"/>
      <c r="Z35" s="50"/>
      <c r="AA35" s="50"/>
      <c r="AB35" s="32" t="s">
        <v>204</v>
      </c>
      <c r="AC35" s="26"/>
      <c r="AD35" s="5"/>
    </row>
    <row r="36" s="11" customFormat="1" ht="112.5" spans="1:30">
      <c r="A36" s="26">
        <v>29</v>
      </c>
      <c r="B36" s="28" t="s">
        <v>209</v>
      </c>
      <c r="C36" s="27" t="s">
        <v>210</v>
      </c>
      <c r="D36" s="26" t="s">
        <v>47</v>
      </c>
      <c r="E36" s="26" t="s">
        <v>201</v>
      </c>
      <c r="F36" s="26" t="s">
        <v>49</v>
      </c>
      <c r="G36" s="26" t="s">
        <v>148</v>
      </c>
      <c r="H36" s="27" t="s">
        <v>211</v>
      </c>
      <c r="I36" s="57" t="s">
        <v>212</v>
      </c>
      <c r="J36" s="26" t="s">
        <v>213</v>
      </c>
      <c r="K36" s="26">
        <v>6.272</v>
      </c>
      <c r="L36" s="50" t="s">
        <v>54</v>
      </c>
      <c r="M36" s="29" t="s">
        <v>214</v>
      </c>
      <c r="N36" s="50" t="s">
        <v>215</v>
      </c>
      <c r="O36" s="65">
        <v>715</v>
      </c>
      <c r="P36" s="65">
        <v>715</v>
      </c>
      <c r="Q36" s="50"/>
      <c r="R36" s="87">
        <f t="shared" si="3"/>
        <v>681.82683</v>
      </c>
      <c r="S36" s="79">
        <f>715-8.581384-24.591786</f>
        <v>681.82683</v>
      </c>
      <c r="T36" s="80"/>
      <c r="U36" s="80"/>
      <c r="V36" s="50"/>
      <c r="W36" s="50"/>
      <c r="X36" s="50"/>
      <c r="Y36" s="50"/>
      <c r="Z36" s="50"/>
      <c r="AA36" s="50"/>
      <c r="AB36" s="29" t="s">
        <v>216</v>
      </c>
      <c r="AC36" s="26"/>
      <c r="AD36" s="96"/>
    </row>
    <row r="37" s="11" customFormat="1" ht="112.5" spans="1:30">
      <c r="A37" s="26">
        <v>30</v>
      </c>
      <c r="B37" s="26" t="s">
        <v>217</v>
      </c>
      <c r="C37" s="36" t="s">
        <v>218</v>
      </c>
      <c r="D37" s="26" t="s">
        <v>47</v>
      </c>
      <c r="E37" s="26" t="s">
        <v>201</v>
      </c>
      <c r="F37" s="26" t="s">
        <v>49</v>
      </c>
      <c r="G37" s="26" t="s">
        <v>148</v>
      </c>
      <c r="H37" s="27" t="s">
        <v>219</v>
      </c>
      <c r="I37" s="57" t="s">
        <v>220</v>
      </c>
      <c r="J37" s="26" t="s">
        <v>213</v>
      </c>
      <c r="K37" s="26">
        <v>6.828</v>
      </c>
      <c r="L37" s="50" t="s">
        <v>54</v>
      </c>
      <c r="M37" s="29" t="s">
        <v>214</v>
      </c>
      <c r="N37" s="50" t="s">
        <v>215</v>
      </c>
      <c r="O37" s="50">
        <v>550</v>
      </c>
      <c r="P37" s="50">
        <v>550</v>
      </c>
      <c r="Q37" s="50"/>
      <c r="R37" s="87">
        <f t="shared" si="3"/>
        <v>519.452148</v>
      </c>
      <c r="S37" s="79">
        <f>550-22.964109-7.583743</f>
        <v>519.452148</v>
      </c>
      <c r="T37" s="80"/>
      <c r="U37" s="80"/>
      <c r="V37" s="50"/>
      <c r="W37" s="50"/>
      <c r="X37" s="50"/>
      <c r="Y37" s="50"/>
      <c r="Z37" s="50"/>
      <c r="AA37" s="50"/>
      <c r="AB37" s="29" t="s">
        <v>216</v>
      </c>
      <c r="AC37" s="26"/>
      <c r="AD37" s="96"/>
    </row>
    <row r="38" s="7" customFormat="1" ht="112.5" spans="1:30">
      <c r="A38" s="26">
        <v>31</v>
      </c>
      <c r="B38" s="26" t="s">
        <v>221</v>
      </c>
      <c r="C38" s="27" t="s">
        <v>222</v>
      </c>
      <c r="D38" s="26" t="s">
        <v>47</v>
      </c>
      <c r="E38" s="26" t="s">
        <v>201</v>
      </c>
      <c r="F38" s="26" t="s">
        <v>49</v>
      </c>
      <c r="G38" s="26" t="s">
        <v>148</v>
      </c>
      <c r="H38" s="36" t="s">
        <v>223</v>
      </c>
      <c r="I38" s="57" t="s">
        <v>224</v>
      </c>
      <c r="J38" s="26" t="s">
        <v>213</v>
      </c>
      <c r="K38" s="26">
        <v>4.394</v>
      </c>
      <c r="L38" s="50" t="s">
        <v>54</v>
      </c>
      <c r="M38" s="29" t="s">
        <v>214</v>
      </c>
      <c r="N38" s="50" t="s">
        <v>215</v>
      </c>
      <c r="O38" s="66">
        <v>375</v>
      </c>
      <c r="P38" s="66">
        <v>375</v>
      </c>
      <c r="Q38" s="50"/>
      <c r="R38" s="87">
        <f t="shared" si="3"/>
        <v>343.401645</v>
      </c>
      <c r="S38" s="79">
        <f>375-6.228485-25.36987</f>
        <v>343.401645</v>
      </c>
      <c r="T38" s="80"/>
      <c r="U38" s="80"/>
      <c r="V38" s="50"/>
      <c r="W38" s="50"/>
      <c r="X38" s="50"/>
      <c r="Y38" s="50"/>
      <c r="Z38" s="50"/>
      <c r="AA38" s="50"/>
      <c r="AB38" s="29" t="s">
        <v>216</v>
      </c>
      <c r="AC38" s="26"/>
      <c r="AD38" s="5"/>
    </row>
    <row r="39" s="12" customFormat="1" ht="112.5" spans="1:30">
      <c r="A39" s="26">
        <v>32</v>
      </c>
      <c r="B39" s="36" t="s">
        <v>225</v>
      </c>
      <c r="C39" s="37" t="s">
        <v>226</v>
      </c>
      <c r="D39" s="36" t="s">
        <v>47</v>
      </c>
      <c r="E39" s="36" t="s">
        <v>201</v>
      </c>
      <c r="F39" s="36" t="s">
        <v>49</v>
      </c>
      <c r="G39" s="36" t="s">
        <v>148</v>
      </c>
      <c r="H39" s="27" t="s">
        <v>227</v>
      </c>
      <c r="I39" s="57" t="s">
        <v>228</v>
      </c>
      <c r="J39" s="36" t="s">
        <v>213</v>
      </c>
      <c r="K39" s="36">
        <v>5.006</v>
      </c>
      <c r="L39" s="65" t="s">
        <v>54</v>
      </c>
      <c r="M39" s="67" t="s">
        <v>214</v>
      </c>
      <c r="N39" s="65" t="s">
        <v>215</v>
      </c>
      <c r="O39" s="66">
        <v>455</v>
      </c>
      <c r="P39" s="66">
        <v>455</v>
      </c>
      <c r="Q39" s="65"/>
      <c r="R39" s="88">
        <f t="shared" si="3"/>
        <v>426.50858</v>
      </c>
      <c r="S39" s="79">
        <f>455-23.613082-4.878338</f>
        <v>426.50858</v>
      </c>
      <c r="T39" s="89"/>
      <c r="U39" s="89"/>
      <c r="V39" s="65"/>
      <c r="W39" s="65"/>
      <c r="X39" s="65"/>
      <c r="Y39" s="65"/>
      <c r="Z39" s="65"/>
      <c r="AA39" s="65"/>
      <c r="AB39" s="67" t="s">
        <v>216</v>
      </c>
      <c r="AC39" s="36"/>
      <c r="AD39" s="97"/>
    </row>
    <row r="40" s="11" customFormat="1" ht="112.5" spans="1:30">
      <c r="A40" s="26">
        <v>33</v>
      </c>
      <c r="B40" s="26" t="s">
        <v>229</v>
      </c>
      <c r="C40" s="27" t="s">
        <v>230</v>
      </c>
      <c r="D40" s="26" t="s">
        <v>47</v>
      </c>
      <c r="E40" s="26" t="s">
        <v>201</v>
      </c>
      <c r="F40" s="26" t="s">
        <v>49</v>
      </c>
      <c r="G40" s="26" t="s">
        <v>148</v>
      </c>
      <c r="H40" s="27" t="s">
        <v>231</v>
      </c>
      <c r="I40" s="57" t="s">
        <v>232</v>
      </c>
      <c r="J40" s="26" t="s">
        <v>213</v>
      </c>
      <c r="K40" s="26">
        <v>5.544</v>
      </c>
      <c r="L40" s="50" t="s">
        <v>54</v>
      </c>
      <c r="M40" s="29" t="s">
        <v>214</v>
      </c>
      <c r="N40" s="50" t="s">
        <v>215</v>
      </c>
      <c r="O40" s="66">
        <v>476</v>
      </c>
      <c r="P40" s="66">
        <v>476</v>
      </c>
      <c r="Q40" s="50"/>
      <c r="R40" s="87">
        <f t="shared" si="3"/>
        <v>463.965516</v>
      </c>
      <c r="S40" s="79">
        <f>476-2.656248-9.378236</f>
        <v>463.965516</v>
      </c>
      <c r="T40" s="80"/>
      <c r="U40" s="80"/>
      <c r="V40" s="50"/>
      <c r="W40" s="50"/>
      <c r="X40" s="50"/>
      <c r="Y40" s="50"/>
      <c r="Z40" s="50"/>
      <c r="AA40" s="50"/>
      <c r="AB40" s="29" t="s">
        <v>216</v>
      </c>
      <c r="AC40" s="26"/>
      <c r="AD40" s="96"/>
    </row>
    <row r="41" s="11" customFormat="1" ht="112.5" spans="1:30">
      <c r="A41" s="26">
        <v>34</v>
      </c>
      <c r="B41" s="26" t="s">
        <v>233</v>
      </c>
      <c r="C41" s="27" t="s">
        <v>234</v>
      </c>
      <c r="D41" s="26" t="s">
        <v>47</v>
      </c>
      <c r="E41" s="26" t="s">
        <v>201</v>
      </c>
      <c r="F41" s="26" t="s">
        <v>49</v>
      </c>
      <c r="G41" s="26" t="s">
        <v>148</v>
      </c>
      <c r="H41" s="27" t="s">
        <v>235</v>
      </c>
      <c r="I41" s="57" t="s">
        <v>236</v>
      </c>
      <c r="J41" s="26" t="s">
        <v>213</v>
      </c>
      <c r="K41" s="26">
        <v>9.151</v>
      </c>
      <c r="L41" s="50" t="s">
        <v>54</v>
      </c>
      <c r="M41" s="29" t="s">
        <v>214</v>
      </c>
      <c r="N41" s="50" t="s">
        <v>215</v>
      </c>
      <c r="O41" s="66">
        <v>830</v>
      </c>
      <c r="P41" s="66">
        <v>830</v>
      </c>
      <c r="Q41" s="50"/>
      <c r="R41" s="87">
        <f t="shared" si="3"/>
        <v>760.20056</v>
      </c>
      <c r="S41" s="79">
        <f>830-48.398802-21.400638</f>
        <v>760.20056</v>
      </c>
      <c r="T41" s="80"/>
      <c r="U41" s="80"/>
      <c r="V41" s="50"/>
      <c r="W41" s="50"/>
      <c r="X41" s="50"/>
      <c r="Y41" s="50"/>
      <c r="Z41" s="50"/>
      <c r="AA41" s="50"/>
      <c r="AB41" s="29" t="s">
        <v>216</v>
      </c>
      <c r="AC41" s="26"/>
      <c r="AD41" s="96"/>
    </row>
    <row r="42" s="11" customFormat="1" ht="112.5" spans="1:30">
      <c r="A42" s="26">
        <v>35</v>
      </c>
      <c r="B42" s="26" t="s">
        <v>237</v>
      </c>
      <c r="C42" s="37" t="s">
        <v>238</v>
      </c>
      <c r="D42" s="26" t="s">
        <v>47</v>
      </c>
      <c r="E42" s="26" t="s">
        <v>201</v>
      </c>
      <c r="F42" s="26" t="s">
        <v>49</v>
      </c>
      <c r="G42" s="26" t="s">
        <v>148</v>
      </c>
      <c r="H42" s="27" t="s">
        <v>639</v>
      </c>
      <c r="I42" s="68" t="s">
        <v>240</v>
      </c>
      <c r="J42" s="26" t="s">
        <v>213</v>
      </c>
      <c r="K42" s="26">
        <v>3.241</v>
      </c>
      <c r="L42" s="50" t="s">
        <v>54</v>
      </c>
      <c r="M42" s="29" t="s">
        <v>214</v>
      </c>
      <c r="N42" s="50" t="s">
        <v>215</v>
      </c>
      <c r="O42" s="64">
        <v>336.12</v>
      </c>
      <c r="P42" s="64">
        <v>336.12</v>
      </c>
      <c r="Q42" s="50"/>
      <c r="R42" s="51">
        <f t="shared" si="3"/>
        <v>332.937139</v>
      </c>
      <c r="S42" s="82">
        <f>336.12-3.182861</f>
        <v>332.937139</v>
      </c>
      <c r="T42" s="80"/>
      <c r="U42" s="80"/>
      <c r="V42" s="50"/>
      <c r="W42" s="50"/>
      <c r="X42" s="50"/>
      <c r="Y42" s="50"/>
      <c r="Z42" s="50"/>
      <c r="AA42" s="50"/>
      <c r="AB42" s="29" t="s">
        <v>216</v>
      </c>
      <c r="AC42" s="26"/>
      <c r="AD42" s="96"/>
    </row>
    <row r="43" s="12" customFormat="1" ht="112.5" spans="1:30">
      <c r="A43" s="26">
        <v>36</v>
      </c>
      <c r="B43" s="36" t="s">
        <v>241</v>
      </c>
      <c r="C43" s="38" t="s">
        <v>242</v>
      </c>
      <c r="D43" s="36" t="s">
        <v>47</v>
      </c>
      <c r="E43" s="36" t="s">
        <v>201</v>
      </c>
      <c r="F43" s="36" t="s">
        <v>49</v>
      </c>
      <c r="G43" s="36" t="s">
        <v>148</v>
      </c>
      <c r="H43" s="38" t="s">
        <v>243</v>
      </c>
      <c r="I43" s="57" t="s">
        <v>244</v>
      </c>
      <c r="J43" s="36" t="s">
        <v>213</v>
      </c>
      <c r="K43" s="36">
        <v>5.6</v>
      </c>
      <c r="L43" s="65" t="s">
        <v>54</v>
      </c>
      <c r="M43" s="67" t="s">
        <v>214</v>
      </c>
      <c r="N43" s="65" t="s">
        <v>215</v>
      </c>
      <c r="O43" s="69">
        <v>487.2</v>
      </c>
      <c r="P43" s="69">
        <v>487.2</v>
      </c>
      <c r="Q43" s="65"/>
      <c r="R43" s="88">
        <f t="shared" si="3"/>
        <v>423.193559</v>
      </c>
      <c r="S43" s="79">
        <f>487.2-37.090371-26.91607</f>
        <v>423.193559</v>
      </c>
      <c r="T43" s="89"/>
      <c r="U43" s="89"/>
      <c r="V43" s="65"/>
      <c r="W43" s="65"/>
      <c r="X43" s="65"/>
      <c r="Y43" s="65"/>
      <c r="Z43" s="65"/>
      <c r="AA43" s="65"/>
      <c r="AB43" s="67" t="s">
        <v>216</v>
      </c>
      <c r="AC43" s="36"/>
      <c r="AD43" s="97"/>
    </row>
    <row r="44" s="11" customFormat="1" ht="112.5" spans="1:30">
      <c r="A44" s="26">
        <v>37</v>
      </c>
      <c r="B44" s="26" t="s">
        <v>245</v>
      </c>
      <c r="C44" s="27" t="s">
        <v>246</v>
      </c>
      <c r="D44" s="26" t="s">
        <v>47</v>
      </c>
      <c r="E44" s="26" t="s">
        <v>201</v>
      </c>
      <c r="F44" s="26" t="s">
        <v>49</v>
      </c>
      <c r="G44" s="26" t="s">
        <v>148</v>
      </c>
      <c r="H44" s="27" t="s">
        <v>247</v>
      </c>
      <c r="I44" s="57" t="s">
        <v>248</v>
      </c>
      <c r="J44" s="26" t="s">
        <v>213</v>
      </c>
      <c r="K44" s="26">
        <v>4.371</v>
      </c>
      <c r="L44" s="50" t="s">
        <v>54</v>
      </c>
      <c r="M44" s="29" t="s">
        <v>214</v>
      </c>
      <c r="N44" s="50" t="s">
        <v>215</v>
      </c>
      <c r="O44" s="64">
        <v>914.64</v>
      </c>
      <c r="P44" s="64">
        <v>914.64</v>
      </c>
      <c r="Q44" s="51"/>
      <c r="R44" s="87">
        <f t="shared" si="3"/>
        <v>837.369023</v>
      </c>
      <c r="S44" s="79">
        <f>914.64-37.175365-40.095612</f>
        <v>837.369023</v>
      </c>
      <c r="T44" s="80"/>
      <c r="U44" s="80"/>
      <c r="V44" s="50"/>
      <c r="W44" s="50"/>
      <c r="X44" s="50"/>
      <c r="Y44" s="50"/>
      <c r="Z44" s="50"/>
      <c r="AA44" s="50"/>
      <c r="AB44" s="29" t="s">
        <v>216</v>
      </c>
      <c r="AC44" s="26"/>
      <c r="AD44" s="96"/>
    </row>
    <row r="45" s="11" customFormat="1" ht="112.5" spans="1:30">
      <c r="A45" s="26">
        <v>38</v>
      </c>
      <c r="B45" s="26" t="s">
        <v>249</v>
      </c>
      <c r="C45" s="27" t="s">
        <v>250</v>
      </c>
      <c r="D45" s="26" t="s">
        <v>47</v>
      </c>
      <c r="E45" s="26" t="s">
        <v>201</v>
      </c>
      <c r="F45" s="26" t="s">
        <v>49</v>
      </c>
      <c r="G45" s="26" t="s">
        <v>148</v>
      </c>
      <c r="H45" s="27" t="s">
        <v>251</v>
      </c>
      <c r="I45" s="57" t="s">
        <v>252</v>
      </c>
      <c r="J45" s="26" t="s">
        <v>213</v>
      </c>
      <c r="K45" s="26">
        <v>4.614</v>
      </c>
      <c r="L45" s="50" t="s">
        <v>54</v>
      </c>
      <c r="M45" s="29" t="s">
        <v>214</v>
      </c>
      <c r="N45" s="50" t="s">
        <v>215</v>
      </c>
      <c r="O45" s="66">
        <v>439</v>
      </c>
      <c r="P45" s="66">
        <v>439</v>
      </c>
      <c r="Q45" s="50"/>
      <c r="R45" s="87">
        <f t="shared" si="3"/>
        <v>403.692421</v>
      </c>
      <c r="S45" s="79">
        <f>439-28.670116-6.637463</f>
        <v>403.692421</v>
      </c>
      <c r="T45" s="80"/>
      <c r="U45" s="80"/>
      <c r="V45" s="50"/>
      <c r="W45" s="50"/>
      <c r="X45" s="50"/>
      <c r="Y45" s="50"/>
      <c r="Z45" s="50"/>
      <c r="AA45" s="50"/>
      <c r="AB45" s="29" t="s">
        <v>216</v>
      </c>
      <c r="AC45" s="26"/>
      <c r="AD45" s="96"/>
    </row>
    <row r="46" s="7" customFormat="1" ht="75" spans="1:30">
      <c r="A46" s="26">
        <v>39</v>
      </c>
      <c r="B46" s="26" t="s">
        <v>260</v>
      </c>
      <c r="C46" s="26" t="s">
        <v>261</v>
      </c>
      <c r="D46" s="26" t="s">
        <v>77</v>
      </c>
      <c r="E46" s="26" t="s">
        <v>262</v>
      </c>
      <c r="F46" s="26" t="s">
        <v>49</v>
      </c>
      <c r="G46" s="26" t="s">
        <v>148</v>
      </c>
      <c r="H46" s="26" t="s">
        <v>263</v>
      </c>
      <c r="I46" s="49" t="s">
        <v>264</v>
      </c>
      <c r="J46" s="26" t="s">
        <v>90</v>
      </c>
      <c r="K46" s="26">
        <v>15</v>
      </c>
      <c r="L46" s="50" t="s">
        <v>54</v>
      </c>
      <c r="M46" s="29" t="s">
        <v>265</v>
      </c>
      <c r="N46" s="50" t="s">
        <v>266</v>
      </c>
      <c r="O46" s="50">
        <v>900</v>
      </c>
      <c r="P46" s="50">
        <v>900</v>
      </c>
      <c r="Q46" s="50"/>
      <c r="R46" s="50">
        <f t="shared" si="3"/>
        <v>827.573419</v>
      </c>
      <c r="S46" s="79"/>
      <c r="T46" s="80">
        <f>900-71.980902-0.445679</f>
        <v>827.573419</v>
      </c>
      <c r="U46" s="80"/>
      <c r="V46" s="50"/>
      <c r="W46" s="50"/>
      <c r="X46" s="50"/>
      <c r="Y46" s="50"/>
      <c r="Z46" s="50"/>
      <c r="AA46" s="50"/>
      <c r="AB46" s="26" t="s">
        <v>267</v>
      </c>
      <c r="AC46" s="26"/>
      <c r="AD46" s="5"/>
    </row>
    <row r="47" s="11" customFormat="1" ht="93.75" spans="1:30">
      <c r="A47" s="26">
        <v>40</v>
      </c>
      <c r="B47" s="26" t="s">
        <v>268</v>
      </c>
      <c r="C47" s="27" t="s">
        <v>269</v>
      </c>
      <c r="D47" s="29" t="s">
        <v>77</v>
      </c>
      <c r="E47" s="29" t="s">
        <v>270</v>
      </c>
      <c r="F47" s="26" t="s">
        <v>49</v>
      </c>
      <c r="G47" s="26" t="s">
        <v>148</v>
      </c>
      <c r="H47" s="27" t="s">
        <v>640</v>
      </c>
      <c r="I47" s="57" t="s">
        <v>272</v>
      </c>
      <c r="J47" s="26" t="s">
        <v>213</v>
      </c>
      <c r="K47" s="26">
        <v>331.81</v>
      </c>
      <c r="L47" s="50" t="s">
        <v>54</v>
      </c>
      <c r="M47" s="29" t="s">
        <v>214</v>
      </c>
      <c r="N47" s="50" t="s">
        <v>215</v>
      </c>
      <c r="O47" s="65">
        <v>9100</v>
      </c>
      <c r="P47" s="65">
        <v>9100</v>
      </c>
      <c r="Q47" s="50"/>
      <c r="R47" s="34">
        <f t="shared" si="3"/>
        <v>3922.79</v>
      </c>
      <c r="S47" s="89">
        <f>1906.09+8.5</f>
        <v>1914.59</v>
      </c>
      <c r="T47" s="84">
        <f>2000+8.2</f>
        <v>2008.2</v>
      </c>
      <c r="U47" s="80"/>
      <c r="V47" s="50"/>
      <c r="W47" s="50"/>
      <c r="X47" s="50"/>
      <c r="Y47" s="50"/>
      <c r="Z47" s="50"/>
      <c r="AA47" s="50"/>
      <c r="AB47" s="29" t="s">
        <v>273</v>
      </c>
      <c r="AC47" s="26"/>
      <c r="AD47" s="96"/>
    </row>
    <row r="48" s="5" customFormat="1" ht="159" customHeight="1" spans="1:30">
      <c r="A48" s="26">
        <v>41</v>
      </c>
      <c r="B48" s="28" t="s">
        <v>415</v>
      </c>
      <c r="C48" s="29" t="s">
        <v>416</v>
      </c>
      <c r="D48" s="29" t="s">
        <v>77</v>
      </c>
      <c r="E48" s="29" t="s">
        <v>270</v>
      </c>
      <c r="F48" s="29" t="s">
        <v>417</v>
      </c>
      <c r="G48" s="29" t="s">
        <v>69</v>
      </c>
      <c r="H48" s="29" t="s">
        <v>324</v>
      </c>
      <c r="I48" s="70" t="s">
        <v>418</v>
      </c>
      <c r="J48" s="29" t="s">
        <v>213</v>
      </c>
      <c r="K48" s="53">
        <v>269.23</v>
      </c>
      <c r="L48" s="29" t="s">
        <v>41</v>
      </c>
      <c r="M48" s="29" t="s">
        <v>214</v>
      </c>
      <c r="N48" s="29" t="s">
        <v>414</v>
      </c>
      <c r="O48" s="50">
        <v>8370</v>
      </c>
      <c r="P48" s="50">
        <v>8370</v>
      </c>
      <c r="Q48" s="50"/>
      <c r="R48" s="78">
        <f t="shared" ref="R48:R77" si="4">S48+T48+U48+V48+W48</f>
        <v>2000</v>
      </c>
      <c r="S48" s="79"/>
      <c r="T48" s="80">
        <v>2000</v>
      </c>
      <c r="U48" s="80"/>
      <c r="V48" s="50"/>
      <c r="W48" s="50"/>
      <c r="X48" s="50"/>
      <c r="Y48" s="50"/>
      <c r="Z48" s="29"/>
      <c r="AA48" s="29"/>
      <c r="AB48" s="29" t="s">
        <v>273</v>
      </c>
      <c r="AC48" s="29"/>
      <c r="AD48" s="7"/>
    </row>
    <row r="49" s="5" customFormat="1" ht="195" customHeight="1" spans="1:30">
      <c r="A49" s="26">
        <v>42</v>
      </c>
      <c r="B49" s="28" t="s">
        <v>474</v>
      </c>
      <c r="C49" s="26" t="s">
        <v>475</v>
      </c>
      <c r="D49" s="26" t="s">
        <v>77</v>
      </c>
      <c r="E49" s="26" t="s">
        <v>262</v>
      </c>
      <c r="F49" s="26" t="s">
        <v>417</v>
      </c>
      <c r="G49" s="26" t="s">
        <v>50</v>
      </c>
      <c r="H49" s="26" t="s">
        <v>476</v>
      </c>
      <c r="I49" s="49" t="s">
        <v>477</v>
      </c>
      <c r="J49" s="29" t="s">
        <v>213</v>
      </c>
      <c r="K49" s="26">
        <v>10</v>
      </c>
      <c r="L49" s="50" t="s">
        <v>54</v>
      </c>
      <c r="M49" s="50" t="s">
        <v>265</v>
      </c>
      <c r="N49" s="50" t="s">
        <v>266</v>
      </c>
      <c r="O49" s="50">
        <v>600</v>
      </c>
      <c r="P49" s="50">
        <v>600</v>
      </c>
      <c r="Q49" s="50"/>
      <c r="R49" s="78">
        <f t="shared" si="4"/>
        <v>542.443005</v>
      </c>
      <c r="S49" s="79">
        <v>542.443005</v>
      </c>
      <c r="T49" s="80"/>
      <c r="U49" s="80"/>
      <c r="V49" s="50"/>
      <c r="W49" s="50"/>
      <c r="X49" s="50"/>
      <c r="Y49" s="50"/>
      <c r="Z49" s="50"/>
      <c r="AA49" s="50"/>
      <c r="AB49" s="26" t="s">
        <v>267</v>
      </c>
      <c r="AC49" s="26"/>
      <c r="AD49" s="6"/>
    </row>
    <row r="50" s="5" customFormat="1" ht="195" customHeight="1" spans="1:30">
      <c r="A50" s="26">
        <v>43</v>
      </c>
      <c r="B50" s="26" t="s">
        <v>86</v>
      </c>
      <c r="C50" s="26" t="s">
        <v>87</v>
      </c>
      <c r="D50" s="26" t="s">
        <v>77</v>
      </c>
      <c r="E50" s="26" t="s">
        <v>78</v>
      </c>
      <c r="F50" s="26" t="s">
        <v>49</v>
      </c>
      <c r="G50" s="26" t="s">
        <v>50</v>
      </c>
      <c r="H50" s="26" t="s">
        <v>88</v>
      </c>
      <c r="I50" s="49" t="s">
        <v>89</v>
      </c>
      <c r="J50" s="26" t="s">
        <v>90</v>
      </c>
      <c r="K50" s="26">
        <v>3.5</v>
      </c>
      <c r="L50" s="50" t="s">
        <v>54</v>
      </c>
      <c r="M50" s="26" t="s">
        <v>91</v>
      </c>
      <c r="N50" s="50" t="s">
        <v>92</v>
      </c>
      <c r="O50" s="50">
        <v>260</v>
      </c>
      <c r="P50" s="50">
        <v>260</v>
      </c>
      <c r="Q50" s="50"/>
      <c r="R50" s="50">
        <f t="shared" si="4"/>
        <v>246.481401</v>
      </c>
      <c r="S50" s="80"/>
      <c r="T50" s="81">
        <f>260-13.518599</f>
        <v>246.481401</v>
      </c>
      <c r="U50" s="80"/>
      <c r="V50" s="50"/>
      <c r="W50" s="50"/>
      <c r="X50" s="50"/>
      <c r="Y50" s="50"/>
      <c r="Z50" s="50"/>
      <c r="AA50" s="50"/>
      <c r="AB50" s="26" t="s">
        <v>84</v>
      </c>
      <c r="AC50" s="26"/>
      <c r="AD50" s="6"/>
    </row>
    <row r="51" s="5" customFormat="1" ht="225" spans="1:30">
      <c r="A51" s="26">
        <v>44</v>
      </c>
      <c r="B51" s="26" t="s">
        <v>75</v>
      </c>
      <c r="C51" s="26" t="s">
        <v>76</v>
      </c>
      <c r="D51" s="26" t="s">
        <v>77</v>
      </c>
      <c r="E51" s="26" t="s">
        <v>78</v>
      </c>
      <c r="F51" s="26" t="s">
        <v>49</v>
      </c>
      <c r="G51" s="26" t="s">
        <v>102</v>
      </c>
      <c r="H51" s="27" t="s">
        <v>641</v>
      </c>
      <c r="I51" s="49" t="s">
        <v>642</v>
      </c>
      <c r="J51" s="26" t="s">
        <v>81</v>
      </c>
      <c r="K51" s="26">
        <v>40339.28</v>
      </c>
      <c r="L51" s="50" t="s">
        <v>54</v>
      </c>
      <c r="M51" s="50" t="s">
        <v>539</v>
      </c>
      <c r="N51" s="50" t="s">
        <v>83</v>
      </c>
      <c r="O51" s="50">
        <v>2950</v>
      </c>
      <c r="P51" s="50">
        <v>2950</v>
      </c>
      <c r="Q51" s="50"/>
      <c r="R51" s="78">
        <f t="shared" si="4"/>
        <v>2833.902853</v>
      </c>
      <c r="S51" s="81">
        <f>2950-116.097147</f>
        <v>2833.902853</v>
      </c>
      <c r="T51" s="80"/>
      <c r="U51" s="80"/>
      <c r="V51" s="50"/>
      <c r="W51" s="50"/>
      <c r="X51" s="50"/>
      <c r="Y51" s="50"/>
      <c r="Z51" s="50"/>
      <c r="AA51" s="50"/>
      <c r="AB51" s="26" t="s">
        <v>84</v>
      </c>
      <c r="AC51" s="26"/>
      <c r="AD51" s="6"/>
    </row>
    <row r="52" s="6" customFormat="1" ht="131.25" spans="1:29">
      <c r="A52" s="26">
        <v>45</v>
      </c>
      <c r="B52" s="28" t="s">
        <v>118</v>
      </c>
      <c r="C52" s="29" t="s">
        <v>119</v>
      </c>
      <c r="D52" s="26" t="s">
        <v>77</v>
      </c>
      <c r="E52" s="26" t="s">
        <v>78</v>
      </c>
      <c r="F52" s="29" t="s">
        <v>49</v>
      </c>
      <c r="G52" s="29" t="s">
        <v>102</v>
      </c>
      <c r="H52" s="30" t="s">
        <v>643</v>
      </c>
      <c r="I52" s="52" t="s">
        <v>121</v>
      </c>
      <c r="J52" s="26" t="s">
        <v>81</v>
      </c>
      <c r="K52" s="53">
        <v>48348</v>
      </c>
      <c r="L52" s="50" t="s">
        <v>54</v>
      </c>
      <c r="M52" s="29" t="s">
        <v>97</v>
      </c>
      <c r="N52" s="29" t="s">
        <v>98</v>
      </c>
      <c r="O52" s="53">
        <v>3235</v>
      </c>
      <c r="P52" s="53">
        <v>3235</v>
      </c>
      <c r="Q52" s="29"/>
      <c r="R52" s="78">
        <f t="shared" si="4"/>
        <v>3235</v>
      </c>
      <c r="S52" s="81">
        <v>3235</v>
      </c>
      <c r="T52" s="83"/>
      <c r="U52" s="80"/>
      <c r="V52" s="50"/>
      <c r="W52" s="50"/>
      <c r="X52" s="50"/>
      <c r="Y52" s="50"/>
      <c r="Z52" s="50"/>
      <c r="AA52" s="29"/>
      <c r="AB52" s="29" t="s">
        <v>84</v>
      </c>
      <c r="AC52" s="26"/>
    </row>
    <row r="53" s="6" customFormat="1" ht="137" customHeight="1" spans="1:30">
      <c r="A53" s="26">
        <v>46</v>
      </c>
      <c r="B53" s="26" t="s">
        <v>132</v>
      </c>
      <c r="C53" s="26" t="s">
        <v>133</v>
      </c>
      <c r="D53" s="26" t="s">
        <v>77</v>
      </c>
      <c r="E53" s="26" t="s">
        <v>78</v>
      </c>
      <c r="F53" s="26" t="s">
        <v>49</v>
      </c>
      <c r="G53" s="26" t="s">
        <v>134</v>
      </c>
      <c r="H53" s="26" t="s">
        <v>135</v>
      </c>
      <c r="I53" s="71" t="s">
        <v>136</v>
      </c>
      <c r="J53" s="56" t="s">
        <v>137</v>
      </c>
      <c r="K53" s="56" t="s">
        <v>138</v>
      </c>
      <c r="L53" s="50" t="s">
        <v>54</v>
      </c>
      <c r="M53" s="50" t="s">
        <v>139</v>
      </c>
      <c r="N53" s="50" t="s">
        <v>140</v>
      </c>
      <c r="O53" s="72">
        <v>620.68</v>
      </c>
      <c r="P53" s="72">
        <v>620.68</v>
      </c>
      <c r="Q53" s="50"/>
      <c r="R53" s="78">
        <f t="shared" si="4"/>
        <v>553.11209425</v>
      </c>
      <c r="S53" s="79">
        <v>553.11209425</v>
      </c>
      <c r="T53" s="80"/>
      <c r="U53" s="80"/>
      <c r="V53" s="50"/>
      <c r="W53" s="50"/>
      <c r="X53" s="50"/>
      <c r="Y53" s="50"/>
      <c r="Z53" s="50"/>
      <c r="AA53" s="50"/>
      <c r="AB53" s="49" t="s">
        <v>84</v>
      </c>
      <c r="AC53" s="26"/>
      <c r="AD53" s="98"/>
    </row>
    <row r="54" s="6" customFormat="1" ht="112.5" spans="1:30">
      <c r="A54" s="26">
        <v>47</v>
      </c>
      <c r="B54" s="26" t="s">
        <v>141</v>
      </c>
      <c r="C54" s="26" t="s">
        <v>142</v>
      </c>
      <c r="D54" s="26" t="s">
        <v>77</v>
      </c>
      <c r="E54" s="26" t="s">
        <v>78</v>
      </c>
      <c r="F54" s="26" t="s">
        <v>49</v>
      </c>
      <c r="G54" s="26" t="s">
        <v>134</v>
      </c>
      <c r="H54" s="26" t="s">
        <v>143</v>
      </c>
      <c r="I54" s="61" t="s">
        <v>144</v>
      </c>
      <c r="J54" s="53" t="s">
        <v>137</v>
      </c>
      <c r="K54" s="53" t="s">
        <v>644</v>
      </c>
      <c r="L54" s="50" t="s">
        <v>54</v>
      </c>
      <c r="M54" s="50" t="s">
        <v>139</v>
      </c>
      <c r="N54" s="50" t="s">
        <v>140</v>
      </c>
      <c r="O54" s="73">
        <v>732.22</v>
      </c>
      <c r="P54" s="73">
        <v>732.22</v>
      </c>
      <c r="Q54" s="50"/>
      <c r="R54" s="78">
        <f t="shared" si="4"/>
        <v>659.35729</v>
      </c>
      <c r="S54" s="79">
        <v>659.35729</v>
      </c>
      <c r="T54" s="80"/>
      <c r="U54" s="80"/>
      <c r="V54" s="50"/>
      <c r="W54" s="50"/>
      <c r="X54" s="50"/>
      <c r="Y54" s="50"/>
      <c r="Z54" s="50"/>
      <c r="AA54" s="50"/>
      <c r="AB54" s="49" t="s">
        <v>84</v>
      </c>
      <c r="AC54" s="26"/>
      <c r="AD54" s="98"/>
    </row>
    <row r="55" s="6" customFormat="1" ht="129" customHeight="1" spans="1:30">
      <c r="A55" s="26">
        <v>48</v>
      </c>
      <c r="B55" s="26" t="s">
        <v>146</v>
      </c>
      <c r="C55" s="26" t="s">
        <v>147</v>
      </c>
      <c r="D55" s="26" t="s">
        <v>77</v>
      </c>
      <c r="E55" s="26" t="s">
        <v>78</v>
      </c>
      <c r="F55" s="26" t="s">
        <v>49</v>
      </c>
      <c r="G55" s="26" t="s">
        <v>69</v>
      </c>
      <c r="H55" s="26" t="s">
        <v>149</v>
      </c>
      <c r="I55" s="61" t="s">
        <v>150</v>
      </c>
      <c r="J55" s="53" t="s">
        <v>137</v>
      </c>
      <c r="K55" s="53" t="s">
        <v>151</v>
      </c>
      <c r="L55" s="50" t="s">
        <v>54</v>
      </c>
      <c r="M55" s="50" t="s">
        <v>139</v>
      </c>
      <c r="N55" s="50" t="s">
        <v>140</v>
      </c>
      <c r="O55" s="73">
        <v>352.75</v>
      </c>
      <c r="P55" s="73">
        <v>352.75</v>
      </c>
      <c r="Q55" s="50"/>
      <c r="R55" s="78">
        <f t="shared" si="4"/>
        <v>329.739248</v>
      </c>
      <c r="S55" s="83"/>
      <c r="T55" s="79">
        <f>352.75-23.010752</f>
        <v>329.739248</v>
      </c>
      <c r="U55" s="83"/>
      <c r="V55" s="51"/>
      <c r="W55" s="51"/>
      <c r="X55" s="51"/>
      <c r="Y55" s="51"/>
      <c r="Z55" s="50"/>
      <c r="AA55" s="50"/>
      <c r="AB55" s="49" t="s">
        <v>84</v>
      </c>
      <c r="AC55" s="26"/>
      <c r="AD55" s="98"/>
    </row>
    <row r="56" s="6" customFormat="1" ht="112.5" spans="1:29">
      <c r="A56" s="26">
        <v>49</v>
      </c>
      <c r="B56" s="26" t="s">
        <v>162</v>
      </c>
      <c r="C56" s="26" t="s">
        <v>163</v>
      </c>
      <c r="D56" s="26" t="s">
        <v>77</v>
      </c>
      <c r="E56" s="26" t="s">
        <v>78</v>
      </c>
      <c r="F56" s="26" t="s">
        <v>49</v>
      </c>
      <c r="G56" s="26" t="s">
        <v>164</v>
      </c>
      <c r="H56" s="26" t="s">
        <v>165</v>
      </c>
      <c r="I56" s="32" t="s">
        <v>166</v>
      </c>
      <c r="J56" s="53" t="s">
        <v>167</v>
      </c>
      <c r="K56" s="26" t="s">
        <v>168</v>
      </c>
      <c r="L56" s="50" t="s">
        <v>54</v>
      </c>
      <c r="M56" s="50" t="s">
        <v>169</v>
      </c>
      <c r="N56" s="50" t="s">
        <v>170</v>
      </c>
      <c r="O56" s="62">
        <v>2000</v>
      </c>
      <c r="P56" s="50">
        <v>2000</v>
      </c>
      <c r="Q56" s="50"/>
      <c r="R56" s="78">
        <f t="shared" si="4"/>
        <v>1878.501647</v>
      </c>
      <c r="S56" s="81">
        <f>1880-1.498353</f>
        <v>1878.501647</v>
      </c>
      <c r="T56" s="80"/>
      <c r="U56" s="80"/>
      <c r="V56" s="50"/>
      <c r="W56" s="50"/>
      <c r="X56" s="50"/>
      <c r="Y56" s="50"/>
      <c r="Z56" s="50"/>
      <c r="AA56" s="50"/>
      <c r="AB56" s="32" t="s">
        <v>84</v>
      </c>
      <c r="AC56" s="26"/>
    </row>
    <row r="57" s="6" customFormat="1" ht="206.25" spans="1:30">
      <c r="A57" s="26">
        <v>50</v>
      </c>
      <c r="B57" s="26" t="s">
        <v>171</v>
      </c>
      <c r="C57" s="39" t="s">
        <v>172</v>
      </c>
      <c r="D57" s="26" t="s">
        <v>77</v>
      </c>
      <c r="E57" s="26" t="s">
        <v>78</v>
      </c>
      <c r="F57" s="26" t="s">
        <v>49</v>
      </c>
      <c r="G57" s="26" t="s">
        <v>50</v>
      </c>
      <c r="H57" s="26" t="s">
        <v>173</v>
      </c>
      <c r="I57" s="49" t="s">
        <v>174</v>
      </c>
      <c r="J57" s="53" t="s">
        <v>175</v>
      </c>
      <c r="K57" s="26" t="s">
        <v>176</v>
      </c>
      <c r="L57" s="29" t="s">
        <v>54</v>
      </c>
      <c r="M57" s="26" t="s">
        <v>177</v>
      </c>
      <c r="N57" s="50" t="s">
        <v>178</v>
      </c>
      <c r="O57" s="50">
        <v>3100</v>
      </c>
      <c r="P57" s="50">
        <v>3100</v>
      </c>
      <c r="Q57" s="50"/>
      <c r="R57" s="78">
        <f t="shared" si="4"/>
        <v>2738.916637</v>
      </c>
      <c r="S57" s="80"/>
      <c r="T57" s="81">
        <f>2987-191.769715-56.313648</f>
        <v>2738.916637</v>
      </c>
      <c r="U57" s="80"/>
      <c r="V57" s="50"/>
      <c r="W57" s="50"/>
      <c r="X57" s="50"/>
      <c r="Y57" s="50"/>
      <c r="Z57" s="50"/>
      <c r="AA57" s="26"/>
      <c r="AB57" s="32" t="s">
        <v>84</v>
      </c>
      <c r="AC57" s="26"/>
      <c r="AD57" s="98"/>
    </row>
    <row r="58" s="6" customFormat="1" ht="93.75" spans="1:30">
      <c r="A58" s="26">
        <v>51</v>
      </c>
      <c r="B58" s="26" t="s">
        <v>179</v>
      </c>
      <c r="C58" s="39" t="s">
        <v>180</v>
      </c>
      <c r="D58" s="26" t="s">
        <v>77</v>
      </c>
      <c r="E58" s="26" t="s">
        <v>78</v>
      </c>
      <c r="F58" s="26" t="s">
        <v>49</v>
      </c>
      <c r="G58" s="26" t="s">
        <v>102</v>
      </c>
      <c r="H58" s="26" t="s">
        <v>181</v>
      </c>
      <c r="I58" s="49" t="s">
        <v>182</v>
      </c>
      <c r="J58" s="53" t="s">
        <v>81</v>
      </c>
      <c r="K58" s="26">
        <v>5158.08</v>
      </c>
      <c r="L58" s="29" t="s">
        <v>54</v>
      </c>
      <c r="M58" s="26" t="s">
        <v>177</v>
      </c>
      <c r="N58" s="50" t="s">
        <v>178</v>
      </c>
      <c r="O58" s="50">
        <v>398</v>
      </c>
      <c r="P58" s="50">
        <v>398</v>
      </c>
      <c r="Q58" s="50"/>
      <c r="R58" s="78">
        <f t="shared" si="4"/>
        <v>366.94751</v>
      </c>
      <c r="S58" s="80"/>
      <c r="T58" s="79">
        <f>398-31.05249</f>
        <v>366.94751</v>
      </c>
      <c r="U58" s="80"/>
      <c r="V58" s="50"/>
      <c r="W58" s="50"/>
      <c r="X58" s="50"/>
      <c r="Y58" s="50"/>
      <c r="Z58" s="50"/>
      <c r="AA58" s="26"/>
      <c r="AB58" s="49" t="s">
        <v>84</v>
      </c>
      <c r="AC58" s="26"/>
      <c r="AD58" s="98"/>
    </row>
    <row r="59" s="7" customFormat="1" ht="206.25" spans="1:30">
      <c r="A59" s="26">
        <v>52</v>
      </c>
      <c r="B59" s="26" t="s">
        <v>478</v>
      </c>
      <c r="C59" s="29" t="s">
        <v>479</v>
      </c>
      <c r="D59" s="26" t="s">
        <v>77</v>
      </c>
      <c r="E59" s="26" t="s">
        <v>480</v>
      </c>
      <c r="F59" s="26" t="s">
        <v>49</v>
      </c>
      <c r="G59" s="26" t="s">
        <v>69</v>
      </c>
      <c r="H59" s="26" t="s">
        <v>481</v>
      </c>
      <c r="I59" s="61" t="s">
        <v>482</v>
      </c>
      <c r="J59" s="26" t="s">
        <v>291</v>
      </c>
      <c r="K59" s="53" t="s">
        <v>483</v>
      </c>
      <c r="L59" s="26" t="s">
        <v>645</v>
      </c>
      <c r="M59" s="26" t="s">
        <v>485</v>
      </c>
      <c r="N59" s="50" t="s">
        <v>486</v>
      </c>
      <c r="O59" s="58">
        <v>660</v>
      </c>
      <c r="P59" s="50">
        <v>660</v>
      </c>
      <c r="Q59" s="50"/>
      <c r="R59" s="78">
        <f t="shared" si="4"/>
        <v>616.28357</v>
      </c>
      <c r="S59" s="80">
        <v>616.28357</v>
      </c>
      <c r="T59" s="80"/>
      <c r="U59" s="80"/>
      <c r="V59" s="50"/>
      <c r="W59" s="50"/>
      <c r="X59" s="90"/>
      <c r="Y59" s="90"/>
      <c r="Z59" s="90"/>
      <c r="AA59" s="90"/>
      <c r="AB59" s="26" t="s">
        <v>487</v>
      </c>
      <c r="AC59" s="26"/>
      <c r="AD59" s="6"/>
    </row>
    <row r="60" s="6" customFormat="1" ht="75" spans="1:30">
      <c r="A60" s="26">
        <v>53</v>
      </c>
      <c r="B60" s="26" t="s">
        <v>520</v>
      </c>
      <c r="C60" s="29" t="s">
        <v>521</v>
      </c>
      <c r="D60" s="26" t="s">
        <v>77</v>
      </c>
      <c r="E60" s="26" t="s">
        <v>101</v>
      </c>
      <c r="F60" s="26" t="s">
        <v>49</v>
      </c>
      <c r="G60" s="26" t="s">
        <v>102</v>
      </c>
      <c r="H60" s="26" t="s">
        <v>88</v>
      </c>
      <c r="I60" s="59" t="s">
        <v>522</v>
      </c>
      <c r="J60" s="26" t="s">
        <v>104</v>
      </c>
      <c r="K60" s="26">
        <v>128</v>
      </c>
      <c r="L60" s="26" t="s">
        <v>105</v>
      </c>
      <c r="M60" s="26" t="s">
        <v>91</v>
      </c>
      <c r="N60" s="50" t="s">
        <v>92</v>
      </c>
      <c r="O60" s="58">
        <v>396</v>
      </c>
      <c r="P60" s="50">
        <v>396</v>
      </c>
      <c r="Q60" s="50"/>
      <c r="R60" s="78">
        <f t="shared" si="4"/>
        <v>395.793093</v>
      </c>
      <c r="S60" s="81">
        <f>396-0.206907</f>
        <v>395.793093</v>
      </c>
      <c r="T60" s="80"/>
      <c r="U60" s="80"/>
      <c r="V60" s="50"/>
      <c r="W60" s="50"/>
      <c r="X60" s="50"/>
      <c r="Y60" s="50"/>
      <c r="Z60" s="50"/>
      <c r="AA60" s="50"/>
      <c r="AB60" s="32" t="s">
        <v>523</v>
      </c>
      <c r="AC60" s="26"/>
      <c r="AD60" s="17"/>
    </row>
    <row r="61" s="6" customFormat="1" ht="75" spans="1:29">
      <c r="A61" s="26">
        <v>54</v>
      </c>
      <c r="B61" s="26" t="s">
        <v>99</v>
      </c>
      <c r="C61" s="29" t="s">
        <v>100</v>
      </c>
      <c r="D61" s="26" t="s">
        <v>77</v>
      </c>
      <c r="E61" s="26" t="s">
        <v>101</v>
      </c>
      <c r="F61" s="26" t="s">
        <v>49</v>
      </c>
      <c r="G61" s="26" t="s">
        <v>102</v>
      </c>
      <c r="H61" s="29" t="s">
        <v>95</v>
      </c>
      <c r="I61" s="59" t="s">
        <v>103</v>
      </c>
      <c r="J61" s="26" t="s">
        <v>104</v>
      </c>
      <c r="K61" s="50">
        <v>150</v>
      </c>
      <c r="L61" s="26" t="s">
        <v>105</v>
      </c>
      <c r="M61" s="50" t="s">
        <v>97</v>
      </c>
      <c r="N61" s="29" t="s">
        <v>98</v>
      </c>
      <c r="O61" s="58">
        <v>380</v>
      </c>
      <c r="P61" s="53">
        <v>380</v>
      </c>
      <c r="Q61" s="53"/>
      <c r="R61" s="78">
        <f t="shared" si="4"/>
        <v>374.018113</v>
      </c>
      <c r="S61" s="79">
        <v>374.018113</v>
      </c>
      <c r="T61" s="80"/>
      <c r="U61" s="30"/>
      <c r="V61" s="50"/>
      <c r="W61" s="50"/>
      <c r="X61" s="50"/>
      <c r="Y61" s="50"/>
      <c r="Z61" s="50"/>
      <c r="AA61" s="50"/>
      <c r="AB61" s="26" t="s">
        <v>106</v>
      </c>
      <c r="AC61" s="29"/>
    </row>
    <row r="62" s="6" customFormat="1" ht="75" spans="1:29">
      <c r="A62" s="26">
        <v>55</v>
      </c>
      <c r="B62" s="26" t="s">
        <v>528</v>
      </c>
      <c r="C62" s="29" t="s">
        <v>529</v>
      </c>
      <c r="D62" s="26" t="s">
        <v>77</v>
      </c>
      <c r="E62" s="26" t="s">
        <v>101</v>
      </c>
      <c r="F62" s="26" t="s">
        <v>49</v>
      </c>
      <c r="G62" s="26" t="s">
        <v>530</v>
      </c>
      <c r="H62" s="26" t="s">
        <v>531</v>
      </c>
      <c r="I62" s="59" t="s">
        <v>532</v>
      </c>
      <c r="J62" s="26" t="s">
        <v>533</v>
      </c>
      <c r="K62" s="50">
        <v>343</v>
      </c>
      <c r="L62" s="50" t="s">
        <v>54</v>
      </c>
      <c r="M62" s="50" t="s">
        <v>97</v>
      </c>
      <c r="N62" s="29" t="s">
        <v>98</v>
      </c>
      <c r="O62" s="50">
        <v>106</v>
      </c>
      <c r="P62" s="50">
        <v>106</v>
      </c>
      <c r="Q62" s="50"/>
      <c r="R62" s="78">
        <f t="shared" si="4"/>
        <v>102.5505</v>
      </c>
      <c r="S62" s="79"/>
      <c r="T62" s="91">
        <f>106-3.4495</f>
        <v>102.5505</v>
      </c>
      <c r="U62" s="80"/>
      <c r="V62" s="50"/>
      <c r="W62" s="50"/>
      <c r="X62" s="50"/>
      <c r="Y62" s="50"/>
      <c r="Z62" s="50"/>
      <c r="AA62" s="50"/>
      <c r="AB62" s="29" t="s">
        <v>534</v>
      </c>
      <c r="AC62" s="29"/>
    </row>
    <row r="63" s="6" customFormat="1" ht="75" spans="1:29">
      <c r="A63" s="26">
        <v>56</v>
      </c>
      <c r="B63" s="26" t="s">
        <v>548</v>
      </c>
      <c r="C63" s="29" t="s">
        <v>549</v>
      </c>
      <c r="D63" s="26" t="s">
        <v>77</v>
      </c>
      <c r="E63" s="26" t="s">
        <v>101</v>
      </c>
      <c r="F63" s="26" t="s">
        <v>49</v>
      </c>
      <c r="G63" s="26" t="s">
        <v>530</v>
      </c>
      <c r="H63" s="26" t="s">
        <v>88</v>
      </c>
      <c r="I63" s="59" t="s">
        <v>550</v>
      </c>
      <c r="J63" s="26" t="s">
        <v>533</v>
      </c>
      <c r="K63" s="50">
        <v>400</v>
      </c>
      <c r="L63" s="50" t="s">
        <v>54</v>
      </c>
      <c r="M63" s="26" t="s">
        <v>91</v>
      </c>
      <c r="N63" s="50" t="s">
        <v>92</v>
      </c>
      <c r="O63" s="50">
        <v>123</v>
      </c>
      <c r="P63" s="50">
        <v>123</v>
      </c>
      <c r="Q63" s="50"/>
      <c r="R63" s="78">
        <f t="shared" si="4"/>
        <v>116.295475</v>
      </c>
      <c r="S63" s="80"/>
      <c r="T63" s="81">
        <f>123-6.704525</f>
        <v>116.295475</v>
      </c>
      <c r="U63" s="80"/>
      <c r="V63" s="50"/>
      <c r="W63" s="50"/>
      <c r="X63" s="50"/>
      <c r="Y63" s="50"/>
      <c r="Z63" s="50"/>
      <c r="AA63" s="50"/>
      <c r="AB63" s="29" t="s">
        <v>534</v>
      </c>
      <c r="AC63" s="29"/>
    </row>
    <row r="64" s="6" customFormat="1" ht="225" spans="1:29">
      <c r="A64" s="26">
        <v>57</v>
      </c>
      <c r="B64" s="26" t="s">
        <v>292</v>
      </c>
      <c r="C64" s="35" t="s">
        <v>293</v>
      </c>
      <c r="D64" s="26" t="s">
        <v>77</v>
      </c>
      <c r="E64" s="26" t="s">
        <v>294</v>
      </c>
      <c r="F64" s="26" t="s">
        <v>49</v>
      </c>
      <c r="G64" s="26" t="s">
        <v>295</v>
      </c>
      <c r="H64" s="35" t="s">
        <v>296</v>
      </c>
      <c r="I64" s="63" t="s">
        <v>297</v>
      </c>
      <c r="J64" s="26" t="s">
        <v>104</v>
      </c>
      <c r="K64" s="26">
        <v>538</v>
      </c>
      <c r="L64" s="50" t="s">
        <v>54</v>
      </c>
      <c r="M64" s="29" t="s">
        <v>139</v>
      </c>
      <c r="N64" s="50" t="s">
        <v>140</v>
      </c>
      <c r="O64" s="66">
        <v>1300</v>
      </c>
      <c r="P64" s="66">
        <v>1300</v>
      </c>
      <c r="Q64" s="50"/>
      <c r="R64" s="78">
        <f t="shared" si="4"/>
        <v>1120</v>
      </c>
      <c r="S64" s="80"/>
      <c r="T64" s="80"/>
      <c r="U64" s="82">
        <f>1300-180</f>
        <v>1120</v>
      </c>
      <c r="V64" s="50"/>
      <c r="W64" s="50"/>
      <c r="X64" s="50"/>
      <c r="Y64" s="50"/>
      <c r="Z64" s="50"/>
      <c r="AA64" s="26"/>
      <c r="AB64" s="26" t="s">
        <v>298</v>
      </c>
      <c r="AC64" s="29"/>
    </row>
    <row r="65" s="6" customFormat="1" ht="168.75" spans="1:29">
      <c r="A65" s="26">
        <v>58</v>
      </c>
      <c r="B65" s="26" t="s">
        <v>535</v>
      </c>
      <c r="C65" s="29" t="s">
        <v>536</v>
      </c>
      <c r="D65" s="26" t="s">
        <v>77</v>
      </c>
      <c r="E65" s="26" t="s">
        <v>294</v>
      </c>
      <c r="F65" s="26" t="s">
        <v>49</v>
      </c>
      <c r="G65" s="26" t="s">
        <v>295</v>
      </c>
      <c r="H65" s="99" t="s">
        <v>537</v>
      </c>
      <c r="I65" s="63" t="s">
        <v>538</v>
      </c>
      <c r="J65" s="26" t="s">
        <v>90</v>
      </c>
      <c r="K65" s="50">
        <v>53.9</v>
      </c>
      <c r="L65" s="50" t="s">
        <v>54</v>
      </c>
      <c r="M65" s="50" t="s">
        <v>539</v>
      </c>
      <c r="N65" s="50" t="s">
        <v>83</v>
      </c>
      <c r="O65" s="50">
        <v>3450</v>
      </c>
      <c r="P65" s="50">
        <v>3450</v>
      </c>
      <c r="Q65" s="50"/>
      <c r="R65" s="78">
        <f t="shared" si="4"/>
        <v>3000</v>
      </c>
      <c r="S65" s="83">
        <v>2287.2</v>
      </c>
      <c r="T65" s="107">
        <v>712.8</v>
      </c>
      <c r="U65" s="107"/>
      <c r="V65" s="50"/>
      <c r="W65" s="50"/>
      <c r="X65" s="50"/>
      <c r="Y65" s="50"/>
      <c r="Z65" s="50"/>
      <c r="AA65" s="50"/>
      <c r="AB65" s="26" t="s">
        <v>84</v>
      </c>
      <c r="AC65" s="29"/>
    </row>
    <row r="66" s="6" customFormat="1" ht="206.25" spans="1:29">
      <c r="A66" s="26">
        <v>59</v>
      </c>
      <c r="B66" s="26" t="s">
        <v>540</v>
      </c>
      <c r="C66" s="29" t="s">
        <v>625</v>
      </c>
      <c r="D66" s="26" t="s">
        <v>77</v>
      </c>
      <c r="E66" s="26" t="s">
        <v>294</v>
      </c>
      <c r="F66" s="26" t="s">
        <v>49</v>
      </c>
      <c r="G66" s="26" t="s">
        <v>295</v>
      </c>
      <c r="H66" s="100" t="s">
        <v>542</v>
      </c>
      <c r="I66" s="63" t="s">
        <v>543</v>
      </c>
      <c r="J66" s="26" t="s">
        <v>291</v>
      </c>
      <c r="K66" s="50">
        <v>7756</v>
      </c>
      <c r="L66" s="50" t="s">
        <v>54</v>
      </c>
      <c r="M66" s="50" t="s">
        <v>97</v>
      </c>
      <c r="N66" s="29" t="s">
        <v>98</v>
      </c>
      <c r="O66" s="34">
        <v>542.5</v>
      </c>
      <c r="P66" s="34">
        <v>542.5</v>
      </c>
      <c r="Q66" s="50"/>
      <c r="R66" s="78">
        <f t="shared" si="4"/>
        <v>490.121643</v>
      </c>
      <c r="S66" s="82">
        <f>226.823433+59.29821</f>
        <v>286.121643</v>
      </c>
      <c r="T66" s="80"/>
      <c r="U66" s="81">
        <v>204</v>
      </c>
      <c r="V66" s="50"/>
      <c r="W66" s="50"/>
      <c r="X66" s="50"/>
      <c r="Y66" s="50"/>
      <c r="Z66" s="50"/>
      <c r="AA66" s="50"/>
      <c r="AB66" s="26" t="s">
        <v>311</v>
      </c>
      <c r="AC66" s="29"/>
    </row>
    <row r="67" s="6" customFormat="1" ht="112.5" spans="1:29">
      <c r="A67" s="26">
        <v>60</v>
      </c>
      <c r="B67" s="26" t="s">
        <v>544</v>
      </c>
      <c r="C67" s="29" t="s">
        <v>545</v>
      </c>
      <c r="D67" s="26" t="s">
        <v>77</v>
      </c>
      <c r="E67" s="26" t="s">
        <v>294</v>
      </c>
      <c r="F67" s="26" t="s">
        <v>49</v>
      </c>
      <c r="G67" s="26" t="s">
        <v>295</v>
      </c>
      <c r="H67" s="100" t="s">
        <v>546</v>
      </c>
      <c r="I67" s="63" t="s">
        <v>547</v>
      </c>
      <c r="J67" s="26" t="s">
        <v>291</v>
      </c>
      <c r="K67" s="50">
        <v>33500</v>
      </c>
      <c r="L67" s="50" t="s">
        <v>54</v>
      </c>
      <c r="M67" s="29" t="s">
        <v>116</v>
      </c>
      <c r="N67" s="50" t="s">
        <v>117</v>
      </c>
      <c r="O67" s="50">
        <v>3500</v>
      </c>
      <c r="P67" s="50">
        <v>3500</v>
      </c>
      <c r="Q67" s="50"/>
      <c r="R67" s="78">
        <f t="shared" si="4"/>
        <v>3170</v>
      </c>
      <c r="S67" s="80">
        <f>3350-180</f>
        <v>3170</v>
      </c>
      <c r="T67" s="80"/>
      <c r="U67" s="80"/>
      <c r="V67" s="50"/>
      <c r="W67" s="50"/>
      <c r="X67" s="50"/>
      <c r="Y67" s="50"/>
      <c r="Z67" s="50"/>
      <c r="AA67" s="50"/>
      <c r="AB67" s="26" t="s">
        <v>311</v>
      </c>
      <c r="AC67" s="29"/>
    </row>
    <row r="68" s="6" customFormat="1" ht="187.5" spans="1:29">
      <c r="A68" s="26">
        <v>61</v>
      </c>
      <c r="B68" s="28" t="s">
        <v>125</v>
      </c>
      <c r="C68" s="29" t="s">
        <v>126</v>
      </c>
      <c r="D68" s="26" t="s">
        <v>77</v>
      </c>
      <c r="E68" s="26" t="s">
        <v>78</v>
      </c>
      <c r="F68" s="29" t="s">
        <v>49</v>
      </c>
      <c r="G68" s="29" t="s">
        <v>69</v>
      </c>
      <c r="H68" s="29" t="s">
        <v>127</v>
      </c>
      <c r="I68" s="52" t="s">
        <v>128</v>
      </c>
      <c r="J68" s="53" t="s">
        <v>81</v>
      </c>
      <c r="K68" s="53">
        <v>10380</v>
      </c>
      <c r="L68" s="50" t="s">
        <v>54</v>
      </c>
      <c r="M68" s="29" t="s">
        <v>129</v>
      </c>
      <c r="N68" s="29" t="s">
        <v>130</v>
      </c>
      <c r="O68" s="29" t="s">
        <v>131</v>
      </c>
      <c r="P68" s="50">
        <v>815</v>
      </c>
      <c r="Q68" s="50"/>
      <c r="R68" s="78">
        <f t="shared" si="4"/>
        <v>295.396946</v>
      </c>
      <c r="S68" s="81">
        <f>300-4.603054</f>
        <v>295.396946</v>
      </c>
      <c r="T68" s="80"/>
      <c r="U68" s="80"/>
      <c r="V68" s="50"/>
      <c r="W68" s="50"/>
      <c r="X68" s="50"/>
      <c r="Y68" s="50"/>
      <c r="Z68" s="50"/>
      <c r="AA68" s="50"/>
      <c r="AB68" s="26"/>
      <c r="AC68" s="29"/>
    </row>
    <row r="69" s="6" customFormat="1" ht="187.5" spans="1:29">
      <c r="A69" s="26">
        <v>62</v>
      </c>
      <c r="B69" s="26" t="s">
        <v>307</v>
      </c>
      <c r="C69" s="26" t="s">
        <v>308</v>
      </c>
      <c r="D69" s="26" t="s">
        <v>77</v>
      </c>
      <c r="E69" s="26" t="s">
        <v>78</v>
      </c>
      <c r="F69" s="26" t="s">
        <v>49</v>
      </c>
      <c r="G69" s="26" t="s">
        <v>69</v>
      </c>
      <c r="H69" s="27" t="s">
        <v>309</v>
      </c>
      <c r="I69" s="49" t="s">
        <v>310</v>
      </c>
      <c r="J69" s="26" t="s">
        <v>81</v>
      </c>
      <c r="K69" s="26">
        <v>32883.8</v>
      </c>
      <c r="L69" s="50" t="s">
        <v>54</v>
      </c>
      <c r="M69" s="29" t="s">
        <v>116</v>
      </c>
      <c r="N69" s="50" t="s">
        <v>117</v>
      </c>
      <c r="O69" s="50">
        <v>2250</v>
      </c>
      <c r="P69" s="50">
        <v>2250</v>
      </c>
      <c r="Q69" s="50"/>
      <c r="R69" s="78">
        <f t="shared" si="4"/>
        <v>619.944521</v>
      </c>
      <c r="S69" s="108">
        <v>619.944521</v>
      </c>
      <c r="T69" s="80"/>
      <c r="U69" s="80"/>
      <c r="V69" s="50"/>
      <c r="W69" s="50"/>
      <c r="X69" s="50"/>
      <c r="Y69" s="50"/>
      <c r="Z69" s="50"/>
      <c r="AA69" s="50"/>
      <c r="AB69" s="26"/>
      <c r="AC69" s="29"/>
    </row>
    <row r="70" s="6" customFormat="1" ht="101.25" spans="1:29">
      <c r="A70" s="26">
        <v>63</v>
      </c>
      <c r="B70" s="26" t="s">
        <v>299</v>
      </c>
      <c r="C70" s="101" t="s">
        <v>300</v>
      </c>
      <c r="D70" s="26" t="s">
        <v>77</v>
      </c>
      <c r="E70" s="26" t="s">
        <v>78</v>
      </c>
      <c r="F70" s="26" t="s">
        <v>49</v>
      </c>
      <c r="G70" s="26" t="s">
        <v>148</v>
      </c>
      <c r="H70" s="101" t="s">
        <v>301</v>
      </c>
      <c r="I70" s="106" t="s">
        <v>302</v>
      </c>
      <c r="J70" s="26" t="s">
        <v>81</v>
      </c>
      <c r="K70" s="26">
        <v>8970</v>
      </c>
      <c r="L70" s="50" t="s">
        <v>54</v>
      </c>
      <c r="M70" s="29" t="s">
        <v>139</v>
      </c>
      <c r="N70" s="50" t="s">
        <v>140</v>
      </c>
      <c r="O70" s="78">
        <v>554.41</v>
      </c>
      <c r="P70" s="78">
        <v>554.41</v>
      </c>
      <c r="Q70" s="50"/>
      <c r="R70" s="78">
        <f t="shared" si="4"/>
        <v>160.717388</v>
      </c>
      <c r="S70" s="81">
        <f>214-53.282612</f>
        <v>160.717388</v>
      </c>
      <c r="T70" s="80"/>
      <c r="U70" s="80"/>
      <c r="V70" s="50"/>
      <c r="W70" s="50"/>
      <c r="X70" s="50"/>
      <c r="Y70" s="50"/>
      <c r="Z70" s="50"/>
      <c r="AA70" s="50"/>
      <c r="AB70" s="26"/>
      <c r="AC70" s="29"/>
    </row>
    <row r="71" s="6" customFormat="1" ht="75" spans="1:29">
      <c r="A71" s="26">
        <v>64</v>
      </c>
      <c r="B71" s="26" t="s">
        <v>253</v>
      </c>
      <c r="C71" s="35" t="s">
        <v>254</v>
      </c>
      <c r="D71" s="26" t="s">
        <v>47</v>
      </c>
      <c r="E71" s="26" t="s">
        <v>255</v>
      </c>
      <c r="F71" s="26" t="s">
        <v>49</v>
      </c>
      <c r="G71" s="26" t="s">
        <v>148</v>
      </c>
      <c r="H71" s="35" t="s">
        <v>139</v>
      </c>
      <c r="I71" s="63" t="s">
        <v>256</v>
      </c>
      <c r="J71" s="26"/>
      <c r="K71" s="26"/>
      <c r="L71" s="50" t="s">
        <v>54</v>
      </c>
      <c r="M71" s="29" t="s">
        <v>257</v>
      </c>
      <c r="N71" s="50" t="s">
        <v>258</v>
      </c>
      <c r="O71" s="50">
        <v>3000</v>
      </c>
      <c r="P71" s="50">
        <v>3000</v>
      </c>
      <c r="Q71" s="50"/>
      <c r="R71" s="78">
        <f t="shared" si="4"/>
        <v>2880.21536</v>
      </c>
      <c r="S71" s="81">
        <f>946+140.21536</f>
        <v>1086.21536</v>
      </c>
      <c r="T71" s="81">
        <f>1500</f>
        <v>1500</v>
      </c>
      <c r="U71" s="80">
        <v>294</v>
      </c>
      <c r="V71" s="50"/>
      <c r="W71" s="50"/>
      <c r="X71" s="50"/>
      <c r="Y71" s="50"/>
      <c r="Z71" s="50"/>
      <c r="AA71" s="50"/>
      <c r="AB71" s="26"/>
      <c r="AC71" s="29"/>
    </row>
    <row r="72" s="6" customFormat="1" ht="97" customHeight="1" spans="1:29">
      <c r="A72" s="26">
        <v>65</v>
      </c>
      <c r="B72" s="32" t="s">
        <v>598</v>
      </c>
      <c r="C72" s="31" t="s">
        <v>599</v>
      </c>
      <c r="D72" s="26" t="s">
        <v>47</v>
      </c>
      <c r="E72" s="26" t="s">
        <v>600</v>
      </c>
      <c r="F72" s="26" t="s">
        <v>49</v>
      </c>
      <c r="G72" s="32" t="s">
        <v>69</v>
      </c>
      <c r="H72" s="29" t="s">
        <v>271</v>
      </c>
      <c r="I72" s="59" t="s">
        <v>601</v>
      </c>
      <c r="J72" s="26" t="s">
        <v>602</v>
      </c>
      <c r="K72" s="26">
        <v>2.2</v>
      </c>
      <c r="L72" s="50" t="s">
        <v>54</v>
      </c>
      <c r="M72" s="60" t="s">
        <v>603</v>
      </c>
      <c r="N72" s="60" t="s">
        <v>604</v>
      </c>
      <c r="O72" s="58">
        <v>4600</v>
      </c>
      <c r="P72" s="58">
        <v>4600</v>
      </c>
      <c r="Q72" s="58"/>
      <c r="R72" s="78">
        <f t="shared" si="4"/>
        <v>3000</v>
      </c>
      <c r="S72" s="81">
        <v>3000</v>
      </c>
      <c r="T72" s="80"/>
      <c r="U72" s="30"/>
      <c r="V72" s="50"/>
      <c r="W72" s="50"/>
      <c r="X72" s="50"/>
      <c r="Y72" s="60"/>
      <c r="Z72" s="60"/>
      <c r="AA72" s="60"/>
      <c r="AB72" s="32" t="s">
        <v>605</v>
      </c>
      <c r="AC72" s="29"/>
    </row>
    <row r="73" s="6" customFormat="1" ht="97" customHeight="1" spans="1:29">
      <c r="A73" s="26">
        <v>66</v>
      </c>
      <c r="B73" s="28" t="s">
        <v>188</v>
      </c>
      <c r="C73" s="102" t="s">
        <v>189</v>
      </c>
      <c r="D73" s="26" t="s">
        <v>77</v>
      </c>
      <c r="E73" s="26" t="s">
        <v>78</v>
      </c>
      <c r="F73" s="26" t="s">
        <v>49</v>
      </c>
      <c r="G73" s="26" t="s">
        <v>69</v>
      </c>
      <c r="H73" s="34" t="s">
        <v>190</v>
      </c>
      <c r="I73" s="34" t="s">
        <v>191</v>
      </c>
      <c r="J73" s="26"/>
      <c r="K73" s="26"/>
      <c r="L73" s="50" t="s">
        <v>54</v>
      </c>
      <c r="M73" s="29" t="s">
        <v>192</v>
      </c>
      <c r="N73" s="50" t="s">
        <v>193</v>
      </c>
      <c r="O73" s="50">
        <v>9500</v>
      </c>
      <c r="P73" s="50">
        <v>9500</v>
      </c>
      <c r="Q73" s="50"/>
      <c r="R73" s="50">
        <f t="shared" si="4"/>
        <v>482.626655</v>
      </c>
      <c r="S73" s="50">
        <f>280.249956+33.282612+112.23476</f>
        <v>425.767328</v>
      </c>
      <c r="T73" s="50">
        <v>56.859327</v>
      </c>
      <c r="U73" s="50"/>
      <c r="V73" s="50"/>
      <c r="W73" s="50"/>
      <c r="X73" s="50"/>
      <c r="Y73" s="50"/>
      <c r="Z73" s="50"/>
      <c r="AA73" s="50"/>
      <c r="AB73" s="49" t="s">
        <v>84</v>
      </c>
      <c r="AC73" s="29"/>
    </row>
    <row r="74" s="6" customFormat="1" ht="97" customHeight="1" spans="1:29">
      <c r="A74" s="26">
        <v>67</v>
      </c>
      <c r="B74" s="26" t="s">
        <v>568</v>
      </c>
      <c r="C74" s="103" t="s">
        <v>569</v>
      </c>
      <c r="D74" s="29" t="s">
        <v>47</v>
      </c>
      <c r="E74" s="26" t="s">
        <v>398</v>
      </c>
      <c r="F74" s="26" t="s">
        <v>49</v>
      </c>
      <c r="G74" s="32" t="s">
        <v>570</v>
      </c>
      <c r="H74" s="26" t="s">
        <v>399</v>
      </c>
      <c r="I74" s="31" t="s">
        <v>571</v>
      </c>
      <c r="J74" s="53" t="s">
        <v>53</v>
      </c>
      <c r="K74" s="50">
        <v>1125.99</v>
      </c>
      <c r="L74" s="50" t="s">
        <v>54</v>
      </c>
      <c r="M74" s="60" t="s">
        <v>347</v>
      </c>
      <c r="N74" s="60" t="s">
        <v>348</v>
      </c>
      <c r="O74" s="58">
        <v>200</v>
      </c>
      <c r="P74" s="50">
        <v>194.084224</v>
      </c>
      <c r="Q74" s="53"/>
      <c r="R74" s="50">
        <f t="shared" si="4"/>
        <v>194.084224</v>
      </c>
      <c r="S74" s="50">
        <v>194.084224</v>
      </c>
      <c r="T74" s="50"/>
      <c r="U74" s="50"/>
      <c r="V74" s="50"/>
      <c r="W74" s="50"/>
      <c r="X74" s="50"/>
      <c r="Y74" s="50"/>
      <c r="Z74" s="50"/>
      <c r="AA74" s="50"/>
      <c r="AB74" s="32" t="s">
        <v>401</v>
      </c>
      <c r="AC74" s="29"/>
    </row>
    <row r="75" s="6" customFormat="1" ht="97" customHeight="1" spans="1:29">
      <c r="A75" s="26">
        <v>68</v>
      </c>
      <c r="B75" s="28" t="s">
        <v>575</v>
      </c>
      <c r="C75" s="104" t="s">
        <v>576</v>
      </c>
      <c r="D75" s="26" t="s">
        <v>464</v>
      </c>
      <c r="E75" s="26" t="s">
        <v>577</v>
      </c>
      <c r="F75" s="29" t="s">
        <v>49</v>
      </c>
      <c r="G75" s="26" t="s">
        <v>570</v>
      </c>
      <c r="H75" s="26" t="s">
        <v>271</v>
      </c>
      <c r="I75" s="61" t="s">
        <v>578</v>
      </c>
      <c r="J75" s="26" t="s">
        <v>467</v>
      </c>
      <c r="K75" s="26"/>
      <c r="L75" s="50" t="s">
        <v>54</v>
      </c>
      <c r="M75" s="50" t="s">
        <v>579</v>
      </c>
      <c r="N75" s="50" t="s">
        <v>580</v>
      </c>
      <c r="O75" s="58">
        <v>20</v>
      </c>
      <c r="P75" s="58">
        <v>20</v>
      </c>
      <c r="Q75" s="58"/>
      <c r="R75" s="50">
        <f t="shared" si="4"/>
        <v>20</v>
      </c>
      <c r="S75" s="109">
        <v>20</v>
      </c>
      <c r="T75" s="80"/>
      <c r="U75" s="30"/>
      <c r="V75" s="50"/>
      <c r="W75" s="50"/>
      <c r="X75" s="50"/>
      <c r="Y75" s="60"/>
      <c r="Z75" s="60"/>
      <c r="AA75" s="60"/>
      <c r="AB75" s="26" t="s">
        <v>581</v>
      </c>
      <c r="AC75" s="29"/>
    </row>
    <row r="76" s="6" customFormat="1" ht="97" customHeight="1" spans="1:29">
      <c r="A76" s="26">
        <v>69</v>
      </c>
      <c r="B76" s="28" t="s">
        <v>572</v>
      </c>
      <c r="C76" s="105" t="s">
        <v>573</v>
      </c>
      <c r="D76" s="29" t="s">
        <v>47</v>
      </c>
      <c r="E76" s="29" t="s">
        <v>47</v>
      </c>
      <c r="F76" s="29" t="s">
        <v>49</v>
      </c>
      <c r="G76" s="26" t="s">
        <v>570</v>
      </c>
      <c r="H76" s="26" t="s">
        <v>399</v>
      </c>
      <c r="I76" s="31" t="s">
        <v>574</v>
      </c>
      <c r="J76" s="53"/>
      <c r="K76" s="50"/>
      <c r="L76" s="50" t="s">
        <v>54</v>
      </c>
      <c r="M76" s="60" t="s">
        <v>347</v>
      </c>
      <c r="N76" s="60" t="s">
        <v>348</v>
      </c>
      <c r="O76" s="73">
        <v>184.74</v>
      </c>
      <c r="P76" s="73">
        <v>184.74</v>
      </c>
      <c r="Q76" s="53"/>
      <c r="R76" s="50">
        <f t="shared" si="4"/>
        <v>180</v>
      </c>
      <c r="S76" s="73"/>
      <c r="T76" s="50"/>
      <c r="U76" s="50">
        <v>180</v>
      </c>
      <c r="V76" s="50"/>
      <c r="W76" s="50"/>
      <c r="X76" s="50"/>
      <c r="Y76" s="50"/>
      <c r="Z76" s="50"/>
      <c r="AA76" s="50"/>
      <c r="AB76" s="32" t="s">
        <v>401</v>
      </c>
      <c r="AC76" s="29"/>
    </row>
    <row r="77" s="6" customFormat="1" ht="93.75" spans="1:30">
      <c r="A77" s="26">
        <v>70</v>
      </c>
      <c r="B77" s="26" t="s">
        <v>606</v>
      </c>
      <c r="C77" s="29" t="s">
        <v>607</v>
      </c>
      <c r="D77" s="26" t="s">
        <v>608</v>
      </c>
      <c r="E77" s="26" t="s">
        <v>608</v>
      </c>
      <c r="F77" s="26" t="s">
        <v>49</v>
      </c>
      <c r="G77" s="26" t="s">
        <v>69</v>
      </c>
      <c r="H77" s="26" t="s">
        <v>271</v>
      </c>
      <c r="I77" s="61" t="s">
        <v>609</v>
      </c>
      <c r="J77" s="26"/>
      <c r="K77" s="26"/>
      <c r="L77" s="50" t="s">
        <v>54</v>
      </c>
      <c r="M77" s="50" t="s">
        <v>603</v>
      </c>
      <c r="N77" s="50" t="s">
        <v>604</v>
      </c>
      <c r="O77" s="50">
        <v>128</v>
      </c>
      <c r="P77" s="50">
        <v>128</v>
      </c>
      <c r="Q77" s="50"/>
      <c r="R77" s="78">
        <f t="shared" si="4"/>
        <v>127.8</v>
      </c>
      <c r="S77" s="81">
        <f>50-0.2</f>
        <v>49.8</v>
      </c>
      <c r="T77" s="80"/>
      <c r="U77" s="80"/>
      <c r="V77" s="50"/>
      <c r="W77" s="50">
        <v>78</v>
      </c>
      <c r="X77" s="50"/>
      <c r="Y77" s="50"/>
      <c r="Z77" s="50"/>
      <c r="AA77" s="50"/>
      <c r="AB77" s="26" t="s">
        <v>610</v>
      </c>
      <c r="AC77" s="29"/>
      <c r="AD77" s="110"/>
    </row>
    <row r="82" spans="9:9">
      <c r="I82" s="14" t="s">
        <v>646</v>
      </c>
    </row>
  </sheetData>
  <mergeCells count="32">
    <mergeCell ref="A1:AC1"/>
    <mergeCell ref="A2:G2"/>
    <mergeCell ref="Y2:AC2"/>
    <mergeCell ref="O3:AA3"/>
    <mergeCell ref="P4:W4"/>
    <mergeCell ref="Y4:AA4"/>
    <mergeCell ref="S5:W5"/>
    <mergeCell ref="A7:I7"/>
    <mergeCell ref="A3:A6"/>
    <mergeCell ref="B3:B6"/>
    <mergeCell ref="C3:C6"/>
    <mergeCell ref="D3:D6"/>
    <mergeCell ref="E3:E6"/>
    <mergeCell ref="F3:F6"/>
    <mergeCell ref="G3:G6"/>
    <mergeCell ref="H3:H6"/>
    <mergeCell ref="I3:I6"/>
    <mergeCell ref="J3:J6"/>
    <mergeCell ref="K3:K6"/>
    <mergeCell ref="L3:L6"/>
    <mergeCell ref="M3:M6"/>
    <mergeCell ref="N3:N6"/>
    <mergeCell ref="O4:O6"/>
    <mergeCell ref="P5:P6"/>
    <mergeCell ref="Q5:Q6"/>
    <mergeCell ref="R5:R6"/>
    <mergeCell ref="X4:X6"/>
    <mergeCell ref="Y5:Y6"/>
    <mergeCell ref="Z5:Z6"/>
    <mergeCell ref="AA5:AA6"/>
    <mergeCell ref="AB3:AB6"/>
    <mergeCell ref="AC3:AC6"/>
  </mergeCells>
  <dataValidations count="1">
    <dataValidation allowBlank="1" showInputMessage="1" showErrorMessage="1" sqref="S8 S9 S10 S11 S12 S13 S14 S15 S16 S17 S18 S19 S20 T20 S21 S22 S23 S24 S25 S26 S27 S28 S29 S30 S32 T33 S34 S35 S36 S37 S38 S39 S40 S41 S42 S43 S44 S45 S46 S48 S49 T50 S51 S52 S53 S54 T55 S56 T57 T58 S60 S61 S62 T62 T63 U64 S66 U66 S68 S70 S71 T71 S72 S77"/>
  </dataValidations>
  <pageMargins left="0.354166666666667" right="0.196527777777778" top="0.393055555555556" bottom="0.393055555555556" header="0.297916666666667" footer="0.297916666666667"/>
  <pageSetup paperSize="9" scale="3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库</vt:lpstr>
      <vt:lpstr>年度计划</vt:lpstr>
      <vt:lpstr>实施项目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Administrator</cp:lastModifiedBy>
  <dcterms:created xsi:type="dcterms:W3CDTF">2021-11-29T09:11:00Z</dcterms:created>
  <dcterms:modified xsi:type="dcterms:W3CDTF">2023-11-21T10:42:16Z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F0D8352984B0424BA9AEEA96C1C0F728</vt:lpwstr>
  </property>
  <property fmtid="{D5CDD505-2E9C-101B-9397-08002B2CF9AE}" pid="3" name="KSOProductBuildVer">
    <vt:lpwstr>2052-11.8.2.8621</vt:lpwstr>
  </property>
  <property fmtid="{D5CDD505-2E9C-101B-9397-08002B2CF9AE}" pid="4" name="KSOReadingLayout">
    <vt:bool>true</vt:bool>
  </property>
</Properties>
</file>